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'Лист1'!$A$14:$AA$47</definedName>
    <definedName name="Print_Titles" localSheetId="0">'Лист1'!$C:$C,'Лист1'!$14:$14</definedName>
    <definedName name="_xlnm._FilterDatabase" localSheetId="0" hidden="1">'Лист1'!$A$14:$AA$47</definedName>
  </definedNames>
  <calcPr/>
</workbook>
</file>

<file path=xl/sharedStrings.xml><?xml version="1.0" encoding="utf-8"?>
<sst xmlns="http://schemas.openxmlformats.org/spreadsheetml/2006/main" count="300" uniqueCount="300">
  <si>
    <t>Утвержден</t>
  </si>
  <si>
    <t xml:space="preserve">Постановлением администрации городского округа Мытищи</t>
  </si>
  <si>
    <t xml:space="preserve">от 01.11.2023 № 5723</t>
  </si>
  <si>
    <t xml:space="preserve">с изменениями</t>
  </si>
  <si>
    <t xml:space="preserve">от 26.09.2024 № 5658</t>
  </si>
  <si>
    <t xml:space="preserve">РЕЕСТР муниципальных маршрутов</t>
  </si>
  <si>
    <t xml:space="preserve"> регулярных перевозок автомобильным транспортом городского округа Мытищи</t>
  </si>
  <si>
    <t xml:space="preserve">Номер по порядку</t>
  </si>
  <si>
    <t xml:space="preserve">Регистрационный номер маршрута</t>
  </si>
  <si>
    <t xml:space="preserve">Порядковый номер маршрута</t>
  </si>
  <si>
    <t xml:space="preserve">Наименование маршрута</t>
  </si>
  <si>
    <t xml:space="preserve">Наименования промежуточных остановочных пунктов</t>
  </si>
  <si>
    <t xml:space="preserve">Наименования улиц, автомобильных дорог, по которым предполагается движение транспортных средств</t>
  </si>
  <si>
    <t xml:space="preserve">Протяженность маршрута, км</t>
  </si>
  <si>
    <r>
      <t xml:space="preserve">Порядок посадки и высадки пассажиров </t>
    </r>
    <r>
      <rPr>
        <i/>
        <sz val="9"/>
        <rFont val="Times New Roman"/>
      </rPr>
      <t xml:space="preserve">("остановочные пункты" - только в установленных остановочных пунктах, "в любом месте" -  любом не запрещенном правилами дорожного движения месте по маршруту )</t>
    </r>
  </si>
  <si>
    <r>
      <t xml:space="preserve">Вид регулярных перевозок </t>
    </r>
    <r>
      <rPr>
        <i/>
        <sz val="9"/>
        <rFont val="Times New Roman"/>
      </rPr>
      <t xml:space="preserve">(РТ - по регулируемым тарифам, НРТ - по нерегулируемым тарифам)</t>
    </r>
  </si>
  <si>
    <r>
      <t xml:space="preserve">Вид транспортных средств
</t>
    </r>
    <r>
      <rPr>
        <sz val="9"/>
        <rFont val="Times New Roman"/>
      </rPr>
      <t xml:space="preserve">(автобус, троллейбус, трамвай)</t>
    </r>
  </si>
  <si>
    <t xml:space="preserve">Максимальное количество транспортных средств, ед.</t>
  </si>
  <si>
    <t xml:space="preserve">Класс транспортных средств</t>
  </si>
  <si>
    <t xml:space="preserve">Экологические характеристики транспортных средств (количество), ед.</t>
  </si>
  <si>
    <t xml:space="preserve">Характеристики транспортных средств, влияющие на качество перевозок*</t>
  </si>
  <si>
    <t xml:space="preserve">Максимальный срок эксплуатации**, лет</t>
  </si>
  <si>
    <t xml:space="preserve">Дата начала осуществления регулярных перевозок</t>
  </si>
  <si>
    <t xml:space="preserve">Юридическое лицо, индивидуальный предприниматель (в том числе участник договора простого товарищества), осуществляющее перевозки по маршруту</t>
  </si>
  <si>
    <t xml:space="preserve">Срок действия контракта / свидетельства</t>
  </si>
  <si>
    <t xml:space="preserve">Дата и реквизиты решения об установлении / изменении / отмене маршрута</t>
  </si>
  <si>
    <t xml:space="preserve">Иные сведения (в соответствии с п.18 ст. 26 Федерального закона № 220-ФЗ***)</t>
  </si>
  <si>
    <t>Общая</t>
  </si>
  <si>
    <t xml:space="preserve">Прямой путь</t>
  </si>
  <si>
    <t xml:space="preserve">Обратный путь</t>
  </si>
  <si>
    <t xml:space="preserve">Евро 2</t>
  </si>
  <si>
    <t xml:space="preserve">Евро 3</t>
  </si>
  <si>
    <t xml:space="preserve">Евро 4 и выше</t>
  </si>
  <si>
    <t xml:space="preserve">Наименование (фамилия, имя, если имеется отчество), ИНН, ОГРН, ОГРНИП</t>
  </si>
  <si>
    <t xml:space="preserve">Место нахождения, адрес электронной почты</t>
  </si>
  <si>
    <t>5а</t>
  </si>
  <si>
    <t>5б</t>
  </si>
  <si>
    <t>6а</t>
  </si>
  <si>
    <t>6б</t>
  </si>
  <si>
    <t>7а</t>
  </si>
  <si>
    <t>7б</t>
  </si>
  <si>
    <t>7в</t>
  </si>
  <si>
    <t>13а</t>
  </si>
  <si>
    <t>13б</t>
  </si>
  <si>
    <t>13в</t>
  </si>
  <si>
    <t>17а</t>
  </si>
  <si>
    <t>17б</t>
  </si>
  <si>
    <t xml:space="preserve">6-й м/р - м/р Челюскинский</t>
  </si>
  <si>
    <t xml:space="preserve">Почта - Бульвар Н.М. Распоповой - Парк ветеранов - Художественная школа - Памятник 200-летию водоканала - Центр занятости населения - ул. Матросова - Картинная галерея - Храм Рождества Христова - Театр "Огниво" - ст. Мытищи - Железнодорожная аллея - Лицей № 2 - Дворец молодежи - Спорткомплекс - ул. Чайковского - Школа № 9 - Стройперлит - ул. Стрелковая</t>
  </si>
  <si>
    <t xml:space="preserve">ул. Стрелковая - Стройперлит - Школа № 9 - Поликлиника № 3 - ул. Чайковского - Спорткомплекс - Дворец молодежи - Лицей № 2 - Железнодорожная аллея - БАМ - Техникум - ул. Белобородова - Техникум - ст. Мытищи - Театр "Огниво" - Храм Рождества Христова - Магазин "Рубин" - Парк культуры - ул. Матросова - Библиотека Кедрина - Арена "Мытищи" - Бульвар ветеранов - Поликлиника № 2 - Детская поликлиника</t>
  </si>
  <si>
    <t xml:space="preserve">ул. Сукромка - ул. Юбилейная - ул. Мира - Новомытищинский просп. - Шараповский пр. - ул. Силикатная</t>
  </si>
  <si>
    <t xml:space="preserve">ул. Силикатная - Олимпийский просп. - Шараповский пр. - Новомытищинский просп. - ул. Мира - ул. Летная - ул. Сукромка</t>
  </si>
  <si>
    <t xml:space="preserve">остановочные пункты</t>
  </si>
  <si>
    <t>РТ</t>
  </si>
  <si>
    <t>автобус</t>
  </si>
  <si>
    <t xml:space="preserve">7
7</t>
  </si>
  <si>
    <t xml:space="preserve">БК
СК</t>
  </si>
  <si>
    <t xml:space="preserve"> ОМ, СКВ, ВЗИ, АВФ</t>
  </si>
  <si>
    <t>-</t>
  </si>
  <si>
    <t xml:space="preserve">АО "МОСТРАНСАВТО", ИНН 5047227020, ОГРН 1195081037777</t>
  </si>
  <si>
    <t xml:space="preserve">141402, МО, г. Химки, ул. Пролетарская, д. 18, referent@mtamo.ru</t>
  </si>
  <si>
    <t xml:space="preserve">по 31.12.2026</t>
  </si>
  <si>
    <t xml:space="preserve">Муниципальный контракт № 01482000054210008780002 / 12222109-МК от 22.12.2021 </t>
  </si>
  <si>
    <t xml:space="preserve">г.о. Мытищи, городское</t>
  </si>
  <si>
    <t xml:space="preserve">ул. Борисовка - Тайнинское</t>
  </si>
  <si>
    <t xml:space="preserve">ул. Борисовка, д.8 - ул. Борисовка - м/р № 15 - ул. Юбилейная - 6-й м/р - Детская поликлиника - Бульвар Ветеранов - Арена "Мытищи" - ул. Щербакова - ул. Терешковой - Музыкальная школа - Театр "Фэст" - ДК "Яуза" - ул. Рабочая - платф. Тайнинская - Березовая роща - Институт им. Эрисмана - по требованию (ул. Семашко) - ст. Перловская - ул. Трудовая - Энергосбыт - ул. 3-я Крестьянская - Перловская баня - 4-й Красноармейский пер. - п. Красный</t>
  </si>
  <si>
    <t xml:space="preserve">п. Красный - 4-й Красноармейский пер. - Перловская баня - ул. 3-я Крестьянская - Энергосбыт - ул. Трудовая - ст. Перловская - по требованию (ул. Семашко) - Институт им. Эрисмана - Березовая роща - платф. Тайнинская - ул. Рабочая - ДК "Яуза" - по требованию (Площадь Мира) - ул. Матросова - Библиотека Кедрина - Арена "Мытищи" - Бульвар Ветеранов - Поликлиника № 2 - Детская поликлиника - 6-й м/р - м/р № 15</t>
  </si>
  <si>
    <t xml:space="preserve">ул. Борисовка - ул. Сукромка - ул. Летная - ул. Щербакова - ул. Матросова - ул. Терешковой - Новомытищинский просп. - ул. Мира - ул. Фрунзе - ул. Селезнева - Октябрьский просп. - ул. Семашко - ул. Трудовая - ул. 3-я Крестьянская - ул. В. Волошиной - ул. Красный поселок - ул. Центральная</t>
  </si>
  <si>
    <t xml:space="preserve">ул. Центральная - ул. Красный поселок - ул. В. Волошиной - ул. 3-я Крестьянская - ул. Трудовая - ул. Семашко - Октябрьский просп. - ул. Селезнева - ул. Фрунзе - ул. Мира - ул. Летная - ул. Сукромка - ул. Борисовка</t>
  </si>
  <si>
    <t xml:space="preserve">2
2</t>
  </si>
  <si>
    <t xml:space="preserve">платф. Перловская - ул. 4-я Парковая</t>
  </si>
  <si>
    <t xml:space="preserve">по требованию (ул. 1-я Вокзальная) - по требованию - Школа № 12 - ул. 1-я Парковая - ул. 3-я Парковая - Стадион "Дружба"</t>
  </si>
  <si>
    <t xml:space="preserve">Стадион "Дружба" - ул. 3-я Парковая - ул. 1-я Парковая - Школа № 12 - по требованию - Ярославское ш. - ул. Фуражная - ул. Коллективная - ММЗ - Комбинат благоустройства - Владимирская церковь - ТЦ Спортмастер  - м/р № 36 - м/р Леонидовка - МГКБ - м/р Химик - ул. Первомайская / Центр Мои документы - БАМ - ст. Мытищи - м/р Шитикова - ул. Первомайская / Центр Мои документы - м/р Химик - МГКБ - м/р Леонидовка - ул. Хлебозаводская - м/р № 36 - ТЦ Спортмастер - Владимирская церковь - Комбинат благоустройства - ММЗ - ул. Коллективная - ул. Фуражная - Ярославское ш.</t>
  </si>
  <si>
    <t xml:space="preserve">ул. 1-я Вокзальная - Ярославское ш. - ул. К. Либкнехта - ул. Октябрьская - ул. 4-я Парковая</t>
  </si>
  <si>
    <t xml:space="preserve">ул. 4-я Парковая - ул. Октябрьская - ул. К. Либкнехта - Ярославское ш. - ул. Хлебозаводская - ул. Попова - 2-й Щелковский пр. - ул. Ак. Каргина - Олимпийский просп. - Шараповский пр. - Олимпийский просп. - ул. Ак. Каргина - 2-й Щелковский пр. - ул. Попова - ул. Хлебозаводская - Ярославское ш. - ул. 1-я Вокзальная</t>
  </si>
  <si>
    <t>СК</t>
  </si>
  <si>
    <t xml:space="preserve">ст. Мытищи - НИИОХ</t>
  </si>
  <si>
    <r>
      <t xml:space="preserve"> Театр "Огниво" - Храм Рождества Христова - Магазин "Рубин" - Парк культуры - Театр "Фэст" - Музыкальная школа - Детсад "Сказка" - Управление Соцзащита - Сквер Стрекалова</t>
    </r>
    <r>
      <rPr>
        <sz val="10"/>
        <color indexed="2"/>
        <rFont val="Times New Roman"/>
      </rPr>
      <t xml:space="preserve"> </t>
    </r>
  </si>
  <si>
    <r>
      <rPr>
        <sz val="10"/>
        <color indexed="2"/>
        <rFont val="Times New Roman"/>
      </rPr>
      <t xml:space="preserve"> </t>
    </r>
    <r>
      <rPr>
        <sz val="10"/>
        <rFont val="Times New Roman"/>
      </rPr>
      <t xml:space="preserve">Сквер Стрекалова - Детсад "Сказка" - Музыкальная школа - Театр "Фэст" - Храм Рождества Христова - Театр "Огниво"</t>
    </r>
  </si>
  <si>
    <t xml:space="preserve">Шараповский пр. - Новомытищинский просп.</t>
  </si>
  <si>
    <t xml:space="preserve">Новомытищинский просп. - Шараповский пр.</t>
  </si>
  <si>
    <t xml:space="preserve"> ОМ (не &lt; 1 ед.), СКВ, ВЗИ, АВФ</t>
  </si>
  <si>
    <t xml:space="preserve">Муниципальный контракт № 94-24 от 16.09.2024</t>
  </si>
  <si>
    <t xml:space="preserve">ст. Мытищи - м/р Леонидовка</t>
  </si>
  <si>
    <t xml:space="preserve"> ул. Карла Маркса / Центр Мои документы - ул. Первомайская - м/р Химик - МГКБ</t>
  </si>
  <si>
    <t xml:space="preserve">МГКБ - м/р Химик - ул. Первомайская - ул. Карла Маркса / Центр Мои документы </t>
  </si>
  <si>
    <t xml:space="preserve">Привокзальная пл. - ул. Колонцова - ул. Абрамова - ул. Ак. Каргина - 2-й Щелковский пр. - ул. Попова</t>
  </si>
  <si>
    <t xml:space="preserve">ул. Попова - 2-й Щелковский пр. - ул. Ак. Каргина - ул. Абрамова - ул. Колонцова - Привокзальная пл.</t>
  </si>
  <si>
    <t xml:space="preserve">3
2</t>
  </si>
  <si>
    <t xml:space="preserve">СК
МК</t>
  </si>
  <si>
    <t>1977</t>
  </si>
  <si>
    <t xml:space="preserve">ст. Мытищи - Угольная ул.</t>
  </si>
  <si>
    <t xml:space="preserve"> Театр "Огниво" - ул. Комарова - Горгаз - Гимназия № 16 - Техникум - ст. Мытищи - Железнодорожная аллея - Лицей № 2 - Дворец молодежи - Спорткомплекс - ул. Чайковского - Школа № 9 </t>
  </si>
  <si>
    <t xml:space="preserve"> Электросеть - Динамо - МГСУ - РБК - ГАИ - Рупасово - Гимназия № 16 - Горгаз - ул. Комарова - Театр "Огниво" </t>
  </si>
  <si>
    <t xml:space="preserve">Шараповский пр. - Новомытищинский просп. - ул. Комарова - ул. Белобородова - Олимпийский просп. - Шараповский пр. - ул. Силикатная - ул. Угольная</t>
  </si>
  <si>
    <t xml:space="preserve">ул. Угольная - Олимпийский просп. - ул. Белобородова - ул. Комарова - Новомытищинский просп. - Шараповский пр.</t>
  </si>
  <si>
    <t>1978</t>
  </si>
  <si>
    <t xml:space="preserve">ст. Мытищи - Тайнинское</t>
  </si>
  <si>
    <t xml:space="preserve"> Театр "Огниво" - Храм Рождества Христова - Магазин "Рубин" - Парк культуры - Музыкальная школа - Детсад "Сказка" - Управление Соцзащита - Сквер Стрекалова - НИИОХ - Сквер Стрекалова - Детсад "Сказка" - Музыкальная школа - Театр "Фэст" - ДК "Яуза" - ул. Рабочая - платф. Тайнинская - Березовая роща - Институт им. Эрисмана - по требованию (ул. Семашко) - ст. Перловская - ул. Трудовая - Энергосбыт - ул. 3-я Крестьянская - Перловская баня - 4-й Красноармейский пер. - п. Красный </t>
  </si>
  <si>
    <r>
      <rPr>
        <sz val="10"/>
        <color indexed="2"/>
        <rFont val="Times New Roman"/>
      </rPr>
      <t xml:space="preserve"> </t>
    </r>
    <r>
      <rPr>
        <sz val="10"/>
        <rFont val="Times New Roman"/>
      </rPr>
      <t xml:space="preserve">п. Красный - 4-й Красноармейский пер. - Перловская баня - ул. 3-я Крестьянская - Энергосбыт - ул. Трудовая - ст. Перловская - по требованию (ул. Семашко) - Институт им. Эрисмана - Березовая роща - платф. Тайнинская - ул. Рабочая - ДК "Яуза" - по требованию (Площадь Мира) - Храм Рождества Христова - Театр "Огниво"</t>
    </r>
  </si>
  <si>
    <t xml:space="preserve">Шараповский пр. - Новомытищинский просп. - ул. Мира - ул. Фрунзе - ул. Селезнева - Октябрьский просп. - ул. Семашко - ул. Трудовая - ул. 3-я Крестьянская - ул. В. Волошиной - ул. Красный поселок - ул. Центральная</t>
  </si>
  <si>
    <t xml:space="preserve">ул. Центральная - ул. Красный поселок - ул. В. Волошиной - ул. 3-я Крестьянская - ул. Трудовая - ул. Семашко - Октябрьский просп. - ул. Селезнева - ул. Фрунзе - ул. Мира - ул. Пролетарская - ул. Щербакова - Новомытищинский просп. - Шараповский пр.</t>
  </si>
  <si>
    <t>МК</t>
  </si>
  <si>
    <t>2405</t>
  </si>
  <si>
    <t>8к</t>
  </si>
  <si>
    <t xml:space="preserve">ст. Мытищи - просп. Астрахова</t>
  </si>
  <si>
    <t xml:space="preserve">Театр "Огниво" - Храм Рождества Христова - Детский центр - УВД - Школа № 28 - ул. Колпакова - Ядреево </t>
  </si>
  <si>
    <t xml:space="preserve">Ядреево - ул. Колпакова - Школа № 28 - УВД - Детский центр - Храм Рождества Христова - Театр "Огниво"</t>
  </si>
  <si>
    <t xml:space="preserve">Шараповский пр. - Новомытищинский просп. - ул. Колпакова - просп. Астрахова</t>
  </si>
  <si>
    <t xml:space="preserve">просп. Астрахова - ул. Колпакова - Новомытищинский просп. - Шараповский пр.</t>
  </si>
  <si>
    <t>НРТ</t>
  </si>
  <si>
    <t>ПМ</t>
  </si>
  <si>
    <t xml:space="preserve">ООО "Автолайн-Мытищи", ИНН 5029039507, ОГРН 1025003525140</t>
  </si>
  <si>
    <t xml:space="preserve">141006, МО, г. Мытищи, Олимпийский проспект, д. 54, этаж 1, лит. Б, комн. 9, VSFedorov@avtoline.ru</t>
  </si>
  <si>
    <t xml:space="preserve">по 31.12.2027</t>
  </si>
  <si>
    <t xml:space="preserve">Постановление АГОМ**** от 18.01.2021 № 67</t>
  </si>
  <si>
    <t>2293</t>
  </si>
  <si>
    <t>9к</t>
  </si>
  <si>
    <t xml:space="preserve">м/р Челюскинский - ул. Благовещенская</t>
  </si>
  <si>
    <t xml:space="preserve">ул. Стрелковая - Стройперлит - Школа № 9 - Поликлиника № 3 - ул. Чайковского - Спорткомплекс - Дворец молодежи - Лицей № 2 - Железнодорожная аллея - ст. Мытищи - Театр "Огниво" - Храм Рождества Христова - Магазин "Рубин" - Парк культуры - Театр "Фэст" - Музыкальная школа - Детсад "Сказка" - Управление Соцзащита - Сквер Стрекалова - Сукромка - Памятник мытищинским летчикам</t>
  </si>
  <si>
    <t xml:space="preserve">Памятник мытищинским летчикам - Сукромка - Сквер Стрекалова - Детсад "Сказка" - Музыкальная школа - Театр "Фэст" - Храм Рождества Христова - Театр "Огниво" - ст. Мытищи - Железнодорожная аллея - Лицей № 2 - Дворец молодежи - Спорткомплекс - ул. Чайковского - Школа № 9 - Стройперлит - ул. Стрелковая</t>
  </si>
  <si>
    <t xml:space="preserve">ул. Силикатная - Шараповский пр. - Новомытищинский просп. - ул. Сукромка - ул. Благовещенская</t>
  </si>
  <si>
    <t xml:space="preserve">ул. Благовещенская - ул. Сукромка - Новомытищинский просп. - Шараповский пр. - ул. Силикатная</t>
  </si>
  <si>
    <t xml:space="preserve">СКВ, ВЗИ, ПМ, WiFi, АВФ</t>
  </si>
  <si>
    <t xml:space="preserve">ООО "АВТОМИГ", ИНН 5036032485, ОГРН 1025004705241</t>
  </si>
  <si>
    <t xml:space="preserve">142105, МО, г. Подольск, ул. Б. Серпуховская, д. 65"Г", ptp1375@bk.ru</t>
  </si>
  <si>
    <t xml:space="preserve">по 20.09.2025</t>
  </si>
  <si>
    <t xml:space="preserve">Постановление АГОМ**** от 30.08.2023 №4413</t>
  </si>
  <si>
    <t xml:space="preserve">Сукромка - м/р Леонидовка</t>
  </si>
  <si>
    <t xml:space="preserve">6-й м/р - Детская поликлиника - Бульвар Ветеранов - Арена "Мытищи" - Библиотека Кедрина - м/р № 15 - ул. Борисовка - ул. Борисовка, д. 8 - ул. Борисовка, д. 16 - м/р № 16 - м/р Ядреево - м/р № 17 - Памятник 200-летию водоканала - Центр занятости населения - ул. Матросова - Картинная галерея - Храм Рождества Христова - Театр "Огниво" - ст. Мытищи - м/р Шитикова - ул. Первомайская / Центр Мои документы - м/р Химик - МГКБ</t>
  </si>
  <si>
    <t xml:space="preserve">МГКБ - м/р Химик - ул. Первомайская / Центр Мои документы - БАМ - ст. Мытищи - Театр "Огниво" - Храм Рождества Христова - Магазин "Рубин" - Парк культуры - Театр "Фэст" - Музыкальная школа - Детсад "Сказка" - Управление Соцзащита - Сквер Стрекалова</t>
  </si>
  <si>
    <t xml:space="preserve">ул. Сукромка - ул. Летная - ул. Борисовка - ул. Мира - Новомытищинский просп. - Шараповский пр. - Олимпийский просп. - ул. Ак. Каргина - 2-й Щелковский пр. - ул. Попова</t>
  </si>
  <si>
    <t xml:space="preserve">ул. Попова - 2-й Щелковский пр. - ул. Ак. Каргина - Олимпийский просп. - Шараповский пр. - Новомытищинский просп. - ул. Сукромка</t>
  </si>
  <si>
    <t xml:space="preserve">ст. Мытищи - 6-й м/р - ст. Мытищи</t>
  </si>
  <si>
    <t xml:space="preserve"> Театр "Огниво" - Храм Рождества Христова - Магазин "Рубин" - Парк культуры - ул. Матросова - Центр занятости населения - Памятник 200-летию водоканала - Художественная школа - Парк ветеранов - Бульвар Н.М. Распоповой - Почта - ул. Юбилейная - 6-й м/р</t>
  </si>
  <si>
    <t xml:space="preserve">6-й м/р - Детская поликлиника - Бульвар Ветеранов - Арена "Мытищи" - Библиотека Кедрина - ул. Матросова - Картинная галерея - Храм Рождества Христова - Театр "Огниво"</t>
  </si>
  <si>
    <t xml:space="preserve">Шараповский пр. - Новомытищинский просп. - ул. Мира - ул. Юбилейная - ул. Сукромка</t>
  </si>
  <si>
    <t xml:space="preserve">ул. Сукромка - ул. Летная - ул. Мира - Новомытищинский просп. - Шараповский пр-д.</t>
  </si>
  <si>
    <t>2392</t>
  </si>
  <si>
    <t>12к</t>
  </si>
  <si>
    <t xml:space="preserve">Храм Благовещения - МГКБ</t>
  </si>
  <si>
    <t xml:space="preserve">Тайнинское - п. Красный - 4-й Красноармейский пер. - Перловская баня - ул. 2-я Крестьянская - ст. Перловская - по требованию (ул. Семашко) - Институт им. Эрисмана - Березовая роща - платф. Тайнинская - ул. Рабочая - ДК "Яуза" - по требованию (Площадь Мира) - Храм Рождества Христова - Театр "Огниво" - ст. Мытищи - м/р Шитикова - ул. Первомайская / Центр Мои документы - ул. Коминтерна</t>
  </si>
  <si>
    <t xml:space="preserve">м/р Химик - ул. Первомайская / Центр Мои документы - БАМ - ст. Мытищи - Театр "Огниво" - Храм Рождества Христова - Магазин "Рубин" - Парк культуры - ДК "Яуза" - ул. Рабочая - платф. Тайнинская - Березовая роща - Институт им. Эрисмана - по требованию (ул. Семашко) - ул. В. Волошиной - ул. 2-я Крестьянская - Перловская баня - 4-й Красноармейский пер. - п. Красный</t>
  </si>
  <si>
    <t xml:space="preserve">ул. Центральная - ул. Красный поселок - ул. В.Волошиной - ул. Семашко - Октябрьский просп. - ул. Селезнева - ул. Фрунзе - ул. Мира - Новомытищинский просп. - Шараповский пр. - Олимпийский просп. - ул. Ак. Каргина - 2-й Первомайский пр. - ул. Коминтерна - ул. Попова - 2-й Щелковский пр.</t>
  </si>
  <si>
    <t xml:space="preserve">2-й Щелковский пр. - ул. Ак. Каргина - Олимпийский просп. - Шараповский пр. - Новомытищинский просп. - ул. Мира - ул. Фрунзе - ул. Селезнева - Октябрьский просп. - ул. Семашко - ул. В. Волошиной - ул . Красный поселок - ул. Центральная</t>
  </si>
  <si>
    <t xml:space="preserve">ООО "ТрансИнвест", ИНН 5029093712, ОГРН 1065029124710</t>
  </si>
  <si>
    <t xml:space="preserve">141007, МО, г. Мытищи, ул. Медицинская д. 4А, офис 2, ok@transinvest.net</t>
  </si>
  <si>
    <t xml:space="preserve">Постановление АГОМ**** от 01.11.2023 № 5723</t>
  </si>
  <si>
    <t>13к</t>
  </si>
  <si>
    <t xml:space="preserve">м/р Леонидовка - 6-й м/р</t>
  </si>
  <si>
    <t xml:space="preserve">МГКБ - м/р Химик - ул. Первомайская / Центр Мои документы - БАМ - ст. Мытищи - Театр "Огниво" - Храм Рождества Христова - Магазин "Рубин" - Парк культуры - ул. Матросова - Центр занятости населения - Памятник 200-летию водоканала - Художественная школа - Школа № 26 - Бульвар Н.М. Распоповой - Почта - ул. Юбилейная</t>
  </si>
  <si>
    <t xml:space="preserve">Детская поликлиника - Бульвар Ветеранов - Арена "Мытищи" - Библиотека Кедрина - ул. Матросова - Картинная галерея - Храм Рождества Христова - Театр "Огниво" - ст. Мытищи - м/р Шитикова - ул. Первомайская / Центр Мои документы - м/р Химик - МГКБ</t>
  </si>
  <si>
    <t xml:space="preserve">ул. Попова - 2-й Щелковский пр. - ул. Ак. Каргина - Олимпийский просп. - Шараповский пр. - Новомытищинский просп. - ул. Мира - ул. Юбилейная - ул. Сукромка</t>
  </si>
  <si>
    <t xml:space="preserve">ул. Сукромка - ул. Летная - ул. Мира - Новомытищинский просп. - Шараповский пр. - Олимпийский просп. - ул. Ак. Каргина - 2-й Щелковский пр. - ул. Попова</t>
  </si>
  <si>
    <t xml:space="preserve">ООО "Трансавтопрестиж", ИНН 5029049512, ОГРН 1025003526316</t>
  </si>
  <si>
    <t xml:space="preserve">141007, МО, г. Мытищи, ул. Медицинская, д. 4А, офис 5, oootransavto@mail.ru</t>
  </si>
  <si>
    <t xml:space="preserve">ст. Мытищи - Челобитьево</t>
  </si>
  <si>
    <t xml:space="preserve">Театр "Огниво" - Храм Рождества Христова - Детский центр - УВД - Ядреевский пруд - ул. Колпакова - Ядреево - ОКБКП - Лесной массив - Пироговский лесопарк - Волковское кладбище - ТЭЦ-27 - Сгонники - ЖК "Скандинавский" - Бородино - Бородино - ЖК "Скандинавский" - Сгонники - Липкинское ш.</t>
  </si>
  <si>
    <t xml:space="preserve">ул. Шоссейная - Ашан - Липкинское ш. - ТЭЦ-27 - Волковское кладбище - Пироговский лесопарк - ОКБКП - Ядреево - ул. Колпакова - Ядреевский пруд - УВД - Детский центр - Храм Рождества Христова - Театр "Огниво"</t>
  </si>
  <si>
    <t xml:space="preserve">Шараповский пр. - Новомытищинский просп. - ул. Колпакова - Волковское ш. - Осташковское ш. - Липкинское ш. - ул. Шоссейная</t>
  </si>
  <si>
    <t xml:space="preserve">ул. Шоссейная - Осташковское ш. - Волковское ш - ул. Колпакова - Новомытищинский просп. - Шараповский пр.</t>
  </si>
  <si>
    <t xml:space="preserve">2
2
1</t>
  </si>
  <si>
    <t xml:space="preserve">БК
СК
МК</t>
  </si>
  <si>
    <t>16к</t>
  </si>
  <si>
    <t xml:space="preserve">ул. Кадомцева - МГСУ</t>
  </si>
  <si>
    <t xml:space="preserve">просп. Астрахова - ул. Кедрина - 1-й Рупасовский пер. - ул. Комарова - Театр "Огниво" - ст. Мытищи - БАМ - Техникум - ул. Белобородова - Рупасово - ГАИ - РБК</t>
  </si>
  <si>
    <t xml:space="preserve">РБК - ГАИ - Рупасово - Техникум - ст. Мытищи - Театр "Огниво" - ул. Комарова - 1-й Рупасовский пер. - ул. Кедрина - просп. Астрахова</t>
  </si>
  <si>
    <t xml:space="preserve">ул. Разведчика Абеля - ул. Кадомцева - просп. Астрахова - 2-й Рупасовский пер. - 1-й Рупасовский пер. - ул. Комарова - Новомытищинский просп. - Шараповский пр. - Олимпийский просп.</t>
  </si>
  <si>
    <t xml:space="preserve">Олимпийский просп. - Шараповский пр. - Новомытищинский просп. - ул. Комарова - 1-й Рупасовский пер. - 2-й Рупасовский пер. - просп. Астрахова - ул. Кадомцева - ул. Разведчика Абеля</t>
  </si>
  <si>
    <t xml:space="preserve">9
5</t>
  </si>
  <si>
    <t xml:space="preserve">ПМ,
ВЗИ</t>
  </si>
  <si>
    <t xml:space="preserve">ООО "ККБ-БУСЛАЙН", ИНН 5029191999, ОГРН 1145029013634</t>
  </si>
  <si>
    <t xml:space="preserve">141006, МО, г. Мытищи, Олимпийский просп., д. 42/1, помещ. 15, kkbbusline@gmail.com</t>
  </si>
  <si>
    <t xml:space="preserve">по 16.07.2025</t>
  </si>
  <si>
    <t xml:space="preserve">Постановление АГОМ**** от 22.08.2024 № 4831</t>
  </si>
  <si>
    <t xml:space="preserve">ул. 4-я Парковая - ст. Мытищи - ул. 4-я Парковая</t>
  </si>
  <si>
    <t xml:space="preserve">Стадион "Дружба" - ул. 3-я Парковая - ул. 1-я Парковая - Школа № 12 - по требованию - Ярославское ш. - ул. Фуражная - ул. Фуражная - Ярославское ш. - Школа - ул. 3-я Крестьянская - Перловская баня - ст. Перловская - по требованию (ул. Семашко) - Институт им. Эрисмана - Березовая роща - платф. Тайнинская - ул. Рабочая - ДК "Яуза" - по требованию (Площадь Мира) - Храм Рождества Христова - Театр "Огниво" - ст. Мытищи</t>
  </si>
  <si>
    <t xml:space="preserve">ст. Мытищи - Театр "Огниво" - Храм Рождества Христова - Магазин "Рубин" - Парк культуры - ДК "Яуза" - ул. Рабочая - платф. Тайнинская - Березовая роща - Институт им. Эрисмана - по требованию (ул. Семашко) - ул. В. Волошиной - ул. 2-я Крестьянская - Перловская баня - ул. 3-я Крестьянская - Школа - по требованию (Мытищинская ярмарка) - по требованию - Школа № 12 - ул. 1-я Парковая - ул. 3-я Парковая - Стадион "Дружба"</t>
  </si>
  <si>
    <t xml:space="preserve">ул. 4-я Парковая - ул. Октябрьская - ул. К. Либкнехта - Ярославское ш. - МКАД - ул. Трудовая -  ул. 3-я Крестьянская - ул. В. Волошиной - ул. Семашко - Октябрьский просп. - ул. Селезнева - ул. Фрунзе - ул. Мира - Новомытищинский просп. - Шараповский пр.</t>
  </si>
  <si>
    <t xml:space="preserve">Шараповский пр. - Новомытищинский просп. - ул. Мира - ул. Фрунзе - ул. Селезнева - Октябрьский просп. - ул. Семашко - ул. В. Волошиной - ул. 3-я Крестьянская - ул. Трудовая - МКАД - Ярославское ш. - ул. К. Либкнехта - ул. Октябрьская - ул. 4-я Парковая</t>
  </si>
  <si>
    <t>17к</t>
  </si>
  <si>
    <t xml:space="preserve">НИИОХ - ул. 4-я Парковая</t>
  </si>
  <si>
    <t xml:space="preserve">Сквер Стрекалова - Детсад "Сказка" - Музыкальная школа - Театр "Фэст" - Храм Рождества Христова - Театр "Огниво" - ст. Мытищи - м/р Шитикова - Олимпийский просп. / Центр Мои документы - Владимирская церковь - Комбинат благоустройства - ММЗ - ул. Коллективная - ул. Фуражная  - Ярославское ш. - по требованию - Школа № 12 - ул. 1-я Парковая - ул. 3-я Парковая - Стадион "Дружба"</t>
  </si>
  <si>
    <t xml:space="preserve">Стадион "Дружба" - ул. 3-я Парковая - ул. 1-я Парковая - Школа № 12 - по требованию - Ярославское ш. - ул. Фуражная - ул. Коллективная - ММЗ - Комбинат благоустройства - Олимпийский просп. / Центр Мои документы - БАМ - ст. Мытищи - Театр "Огниво" - Храм Рождества Христова - Магазин "Рубин" - Парк культуры - Театр "Фэст" - Музыкальная школа - Детсад "Сказка" - Управление Соцзащита - Сквер Стрекалова</t>
  </si>
  <si>
    <t xml:space="preserve">Новомытищинский просп. - Шараповский пр. - Олимпийский просп. - Ярославское ш. - ул. К. Либкнехта - ул. Октябрьская - ул. 4-я Парковая</t>
  </si>
  <si>
    <t xml:space="preserve">ул. 4-я Парковая - ул. Октябрьская - ул. К. Либкнехта - Ярославское ш. - Олимпийский просп. - Шараповский пр. - Новомытищинский просп.</t>
  </si>
  <si>
    <t xml:space="preserve">по 31.12.2024</t>
  </si>
  <si>
    <t xml:space="preserve">Постановление АГОМ**** от 05.07.2019 № 2908</t>
  </si>
  <si>
    <t>18к</t>
  </si>
  <si>
    <t xml:space="preserve">ул. Индустриальная - ст. Мытищи - Расчетный центр</t>
  </si>
  <si>
    <t xml:space="preserve">Лицей № 2 - Железнодорожная аллея - ст. Мытищи - Театр "Огниво" - Храм Рождества Христова - Детский центр - УВД - Школа № 28 - ул. Колпакова - Ядреево - ОКБКП - Лесной массив - ТЦ Июнь - м/р № 16 - ул. Борисовка, д. 16 - ул. Борисовка, д. 8 - ул. Борисовка - Центр здоровья - ул. Троицкая - м/р № 19 - м/р № 14</t>
  </si>
  <si>
    <t xml:space="preserve">Почта - Бульвар Н.М. Распоповой - Школа № 26 - Художественная школа - Памятник 200-летию водоканала-1 - Памятник 200-летию водоканала-2 - м/р № 17 - Ядреево - ул. Колпакова - Школа № 28 - УВД - Детский центр - Храм Рождества Христова - Театр "Огниво" - ст. Мытищи - Железнодорожная аллея - Лицей № 2</t>
  </si>
  <si>
    <t xml:space="preserve">ул. Индустриальная - ул. Силикатная - Шараповский пр. - Новомытищинский просп. - ул. Колпакова - Волковское ш. - ул. Мира - ул. Борисовка - ул. Троицкая - ул. Благовещенская - ул. Юбилейная</t>
  </si>
  <si>
    <t xml:space="preserve">ул. Юбилейная - ул. Мира - ул. Колпакова - Новомытищинский просп. - Шараповский пр. - ул. Силикатная - ул. Индустриальная</t>
  </si>
  <si>
    <t xml:space="preserve">ООО "КомБАТ", ИНН 5029169425, ОГРН 1125029011480</t>
  </si>
  <si>
    <t xml:space="preserve">141007, МО, г. Мытищи, ул. Медицинская д. 4А, офис 1, kombat@transinvest.net</t>
  </si>
  <si>
    <t xml:space="preserve">по 12.10.2024</t>
  </si>
  <si>
    <t xml:space="preserve">МГУЛ - м/р № 14</t>
  </si>
  <si>
    <t xml:space="preserve">ул. 2-я Институтская - ул. Хлебозаводская - м/р № 36 - ТЦ Спортмастер - Олимпийский просп. / Центр Мои документы - БАМ - ст. Мытищи - Театр "Огниво" - Храм Рождества Христова - Магазин "Рубин" - Парк культуры - ул. Матросова - Центр занятости населения - Памятник 200-летию водоканала - м/р № 17 - м/р Ядреево - м/р № 16 - ул. Борисовка, д. 16 - ул. Борисовка, д. 8 - ул. Борисовка - м/р № 15 - Расчетный центр</t>
  </si>
  <si>
    <t xml:space="preserve">Расчетный центр - м/р № 15 - ул. Борисовка - ул. Борисовка, д. 8 - ул. Борисовка, д. 16 - м/р № 16 - м/р Ядреево - м/р№ 17 - Памятник 200-летию водоканала - Центр занятости населения - ул. Матросова - Картинная галерея - Храм Рождества Христова - Театр "Огниво" - ст. Мытищи - м/р Шитикова - Олимпийский просп. / Центр Мои документы - Владимирская церковь - ТЦ Спортмастер - м/р № 36 - Санаторий "Подлипки" - по требованию (ул. Чапаева) - ул. 2-я Институтская - Лицей № 15 - платф. Строитель</t>
  </si>
  <si>
    <t xml:space="preserve">3-й Институтский пр. - ул. 2-я Институтская - Ярославское ш. - Олимпийский просп. - Шараповский пр. - Новомытищинский просп. - ул. Мира - ул. Борисовка - ул. Сукромка - ул. Юбилейная</t>
  </si>
  <si>
    <t xml:space="preserve">ул. Юбилейная - ул. Сукромка - ул. Борисовка - ул. Мира - Новомытищинский просп. - Шараповский пр. - Олимпийский просп. - Ярославское ш. - ул. 2-я Институтская - 3-й Институтский пр.</t>
  </si>
  <si>
    <t>19к</t>
  </si>
  <si>
    <t xml:space="preserve">м/р № 19 - платф. Строитель</t>
  </si>
  <si>
    <t xml:space="preserve">ул. Троицкая - Центр здоровья - м/р № 14 - Расчетный центр - м/р №  15 - ул. Борисовка - ул. Борисовка, д. 8 - ул. Борисовка, д. 16 - м/р № 16 - м/р Ядреево - м/р № 17 - Памятник 200-летию водоканала - Центр занятости населения - ул. Матросова - Картинная галерея - Храм Рождества Христова - Театр "Огниво" - ст. Мытищи - м/р Шитикова - Олимпийский просп. / Центр Мои документы - Владимирская церковь - ТЦ Спортмастер - м/р № 36 - Санаторий "Подлипки" - по требованию (ул. Чапаева) - ул. 2-я Институтская - Лицей № 15</t>
  </si>
  <si>
    <r>
      <t xml:space="preserve">МГУЛ - ул. 2-я Институтская - ул. Хлебозаводская - м/р № 36 - ТЦ Спортмастер - Олимпийский просп. / Центр Мои документы - Владимирская церковь - ст. Мытищи - ул. Карла Маркса / Центр Мои документы - БАМ -</t>
    </r>
    <r>
      <rPr>
        <strike/>
        <sz val="10"/>
        <rFont val="Times New Roman"/>
      </rPr>
      <t xml:space="preserve"> </t>
    </r>
    <r>
      <rPr>
        <sz val="10"/>
        <rFont val="Times New Roman"/>
      </rPr>
      <t xml:space="preserve">ст. Мытищи - Театр "Огниво" - Храм Рождества Христова - Магазин "Рубин" - Парк культуры - ул. Матросова - Центр занятости населения - Памятник 200-летию водоканала - м/р № 17 - м/р Ядреево - м/р№ 16 - ул. Борисовка, д. 16 - ул. Борисовка, д. 8 - ул. Борисовка - м/р № 15 - Расчетный центр - м/р № 14</t>
    </r>
  </si>
  <si>
    <t xml:space="preserve">ул. Благовещенская - ул. Троицкая - ул. Юбилейная - ул. Сукромка - ул. Борисовка - ул. Мира - Новомытищинский просп. - Шараповский пр. - Олимпийский просп. - Ярославское ш. - ул. 2-я Институтская</t>
  </si>
  <si>
    <t xml:space="preserve">3-й Институтский пр. - ул. 2-я Институтская - Ярославское ш. - ул. Колонцова - ул. Абрамова - Олимпийский просп. - Шараповский пр. - Новомытищинский просп. - ул. Мира - ул. Борисовка - ул. Сукромка - ул. Юбилейная - ул. Благовещенская</t>
  </si>
  <si>
    <t xml:space="preserve">2
10</t>
  </si>
  <si>
    <t xml:space="preserve">по 30.09.2024</t>
  </si>
  <si>
    <t>20к</t>
  </si>
  <si>
    <t xml:space="preserve">ст. Мытищи - ул. Троицкая</t>
  </si>
  <si>
    <t xml:space="preserve">Театр "Огниво" - Храм Рождества Христова - Магазин "Рубин" - Парк культуры - ул. Матросова - Библиотека Кедрина - Арена "Мытищи" - Бульвар Ветеранов - Поликлиника № 2 - Детская поликлиника - 6-й м/р - м/р № 15 - Центр здоровья</t>
  </si>
  <si>
    <t xml:space="preserve">м/р № 19 - м/р № 14 - Расчетный центр - Почта - Бульвар Н.М. Распоповой - Бульвар Ветеранов - Арена "Мытищи" - ул. Щербакова - Театр "Фэст" - Храм Рождества Христова - Театр "Огниво"</t>
  </si>
  <si>
    <t xml:space="preserve">Шараповский пр. - Новомытищинский просп. - ул. Мира - ул. Летная - ул. Сукромка - ул. Троицкая</t>
  </si>
  <si>
    <t xml:space="preserve">ул. Троицкая - ул. Благовещенская - ул. Юбилейная - бульвар Ветеранов - ул. Летная - ул. Щербакова - Новомытищинский просп.  - Шараповский пр.</t>
  </si>
  <si>
    <t xml:space="preserve">по 31.05.2026</t>
  </si>
  <si>
    <t>21к</t>
  </si>
  <si>
    <t xml:space="preserve">Позиция "Рег. номер маршрута 672, номер маршрута 21к" признана утратившей силу (постановление Администрации г.о. Мытищи № 3288 от 29.06.2023)</t>
  </si>
  <si>
    <t xml:space="preserve">ст. Мытищи - пос. Пироговский</t>
  </si>
  <si>
    <t xml:space="preserve">БАМ - Техникум - ул. Белобородова - Рупасово - ГАИ - РБК - МГСУ - Динамо - Высоково - Дубки - Пироговский перекресток - Коргашино </t>
  </si>
  <si>
    <t xml:space="preserve">Пироговский перекресток - Дубки - Высоково - Динамо - МГСУ - РБК - ГАИ - Рупасово - Техникум  </t>
  </si>
  <si>
    <t xml:space="preserve">Шараповский пр. - Олимпийский просп. - Пироговское ш. - ул. Мытищинская</t>
  </si>
  <si>
    <t xml:space="preserve">ул. Мытищинская - Пироговское ш. - Олимпийский просп. - Шараповский пр.</t>
  </si>
  <si>
    <t xml:space="preserve">г.о. Мытищи, пригородное</t>
  </si>
  <si>
    <t xml:space="preserve">ст. Мытищи - Пестово</t>
  </si>
  <si>
    <t xml:space="preserve">БАМ - Техникум - ул. Белобородова - Рупасово - ГАИ - РБК - МГСУ - Динамо - Высоково - Дубки - Пироговский перекресток - Коргашино - пос. Пироговский - Пироговский теннисный клуб - совхоз Тимирязева - ст. Пирогово - м/р Пирогово - окраина Пирогово - Манюхинский перекресток - Юдино - по требованию-1 - Манюхино - Пруссы - пов. на Витенево - по требованию</t>
  </si>
  <si>
    <t xml:space="preserve">по требованию - ул. Взлётная - Витенево - пов. на Витенево - Пруссы - Манюхино - по требованию-2 - по требованию-1 - Юдино - Манюхинский перекресток - окраина Пирогово - м/р Пирогово - ст. Пирогово - совхоз Тимирязева - Пироговский теннисный клуб - Коргашино - пос. Пироговский - Пироговский перекресток - Дубки - Высоково - Динамо - МГСУ - РБК - ГАИ - Рупасово - Техникум </t>
  </si>
  <si>
    <t xml:space="preserve">Шараповский пр. - Олимпийский просп. - Пироговское ш. - ул. Мытищинская - ул. Совхозная - ул. Центральная - Осташковское ш. - Пирогово-Сорокино-Манюхино - служебная дорога МГУП Мосводоканал - ул. Взлетная - служебная дорога МГУП Мосводоканал</t>
  </si>
  <si>
    <t xml:space="preserve">служебная дорога МГУП Мосводоканал - ул. Взлетная - служебная дорога МГУП Мосводоканал - Манюхино-Сорокино-Пирогово - Осташковское ш. - ул. Центральная - ул. Совхозная - ул. Мытищинская - Пироговское ш. - Олимпийский просп. - Шараповский пр.</t>
  </si>
  <si>
    <t xml:space="preserve">2
1</t>
  </si>
  <si>
    <t xml:space="preserve">ст. Мытищи - Чиверево</t>
  </si>
  <si>
    <t xml:space="preserve">БАМ - Техникум - ул. Белобородова - Рупасово - ГАИ - РБК - МГСУ - Динамо - Высоково - Дубки - Пироговский перекресток - Коргашино - пос. Пироговский - Пироговский теннисный клуб - совхоз Тимирязева - ст. Пирогово - м/р Пирогово - окраина Пирогово - Манюхинский перекресток - Ульянково - Лодочная станция - Жостовский перекресток - Жилые дома - Сорокино - Жилые дома - по требованию - Жостово - Бухта радости - Осташково - Больница</t>
  </si>
  <si>
    <t xml:space="preserve">Больница - Осташково - Бухта радости - Жостово - по требованию - Жилые дома - Сорокино - Жилые дома - Жостовский перекресток - Лодочная станция - Ульянково - Манюхинский перекресток - окраина Пирогово - м/р Пирогово - ст. Пирогово - совхоз Тимирязева - Пироговский теннисный клуб - Коргашино - пос. Пироговский - Пироговский перекресток - Дубки - Высоково - Динамо - МГСУ - РБК - ГАИ - Рупасово - Техникум </t>
  </si>
  <si>
    <t xml:space="preserve">Шараповский пр. - Олимпийский просп. - Пироговское ш. - ул. Мытищинская - ул. Совхозная - ул. Центральная - Осташковское ш.- ул. Водоводная- Осташковское ш. - ул. Садовая</t>
  </si>
  <si>
    <t xml:space="preserve">ул. Садовая - Осташковское ш. - ул. Центральная - ул. Совхозная - ул. Мытищинская - Пироговское ш. - Олимпийский просп. - ул. Водоводная - Осташковское ш.- Шараповский пр.</t>
  </si>
  <si>
    <t>БК</t>
  </si>
  <si>
    <t>27к</t>
  </si>
  <si>
    <t xml:space="preserve">ул. Угольная - ул. 3-я Крестьянская</t>
  </si>
  <si>
    <t xml:space="preserve">ул. Стрелковая - Стройперлит - Школа № 9 - Поликлиника № 3 - ул. Чайковского - Спорткомплекс - Дворец молодежи - Лицей № 2 - Железнодорожная аллея - ст. Мытищи - Театр "Огниво" - Храм Рождества Христова - Магазин "Рубин" - Парк культуры - ДК "Яуза" - ул. Рабочая - платф. Тайнинская - Березовая роща - Институт им. Эрисмана - по требованию (ул. Семашко) - ул. В. Волошиной - ул. 2-я Крестьянская</t>
  </si>
  <si>
    <t xml:space="preserve">Энергосбыт - ул. Трудовая - ст. Перловская - по требованию (ул. Семашко) - Институт им. Эрисмана - Березовая роща - платф. Тайнинская - ул. Рабочая - ДК "Яуза" - по требованию (Площадь Мира) - Храм Рождества Христова - Театр "Огниво" - ст. Мытищи - Железнодорожная аллея - Лицей № 2 - Дворец молодежи - Спорткомплекс - ул. Чайковского - Школа № 9 - Стройперлит</t>
  </si>
  <si>
    <t xml:space="preserve">ул. Стрелковая - ул. Силикатная - Шараповский пр. - Новомытищинский просп. - ул. Мира - ул. Фрунзе - ул. Селезнева - Октябрьский просп. - ул. Семашко - ул. В. Волошиной - ул. 3-я Крестьянская</t>
  </si>
  <si>
    <t xml:space="preserve">ул. 3-я Крестьянская - ул. Трудовая -1-й Трудовой пер. - ул. Семашко - Октябрьский просп. - ул. Селезнева - ул. Фрунзе - ул. Мира - Новомытищинский просп. - Шараповский пр. - ул. Силикатная - ул. Стрелковая</t>
  </si>
  <si>
    <t xml:space="preserve">ПМ, ВЗИ</t>
  </si>
  <si>
    <t xml:space="preserve">по 31.05.2027</t>
  </si>
  <si>
    <t xml:space="preserve">Постановление АГОМ**** от 10.09.2023 № 5236</t>
  </si>
  <si>
    <t>30к</t>
  </si>
  <si>
    <t xml:space="preserve">ст. Мытищи - просп. Астрахова - Сукромка</t>
  </si>
  <si>
    <t xml:space="preserve">Театр "Огниво" - ул. Комарова - 1-й Рупасовский пер. - ул. Кедрина - просп. Астрахова - Ядреево - ул. Колпакова - Ядреевский пруд - УВД - Библиотека Кедрина - Арена "Мытищи" - Бульвар ветеранов - Поликлиника № 2 - Детская поликлиника</t>
  </si>
  <si>
    <r>
      <t xml:space="preserve">НИИОХ - Сквер Стрекалова - Детсад "Сказка" - Музыкальная школа - Театр "Фэст" - ул. Матросова - ул. Крупской - УВД - Ядреевский пруд - ул. Колпакова - Ядреево - просп. Астрахова - ул. Кедрина - 1-й Рупасовский пер. </t>
    </r>
    <r>
      <rPr>
        <strike/>
        <sz val="10"/>
        <rFont val="Times New Roman"/>
      </rPr>
      <t>-</t>
    </r>
    <r>
      <rPr>
        <sz val="10"/>
        <rFont val="Times New Roman"/>
      </rPr>
      <t xml:space="preserve"> ул. Комарова - Театр "Огниво"</t>
    </r>
  </si>
  <si>
    <t xml:space="preserve">Шараповский пр. - Новомытищинский просп. - ул. Комарова - 1-й Рупасовский пер. - 2-й Рупасовский пер. - просп. Астрахова - ул. Колпакова - ул. Летная - ул. Сукромка</t>
  </si>
  <si>
    <t xml:space="preserve">ул. Сукромка - Новомытищинский просп. - ул. Мира - ул. Летная - ул. Колпакова - просп. Астрахова - 2-й Рупасовский пер. - 1-й Рупасовский пер. - ул. Комарова - Новомытищинский просп. - Шараповский пр.</t>
  </si>
  <si>
    <t xml:space="preserve">ПМ, ОМ, СКВ, ВЗИ, НП, АВФ</t>
  </si>
  <si>
    <t xml:space="preserve">по 31.08.2027</t>
  </si>
  <si>
    <t>34к</t>
  </si>
  <si>
    <t xml:space="preserve">ст. Мытищи - Здравница</t>
  </si>
  <si>
    <t xml:space="preserve">БАМ - Техникум - ул. Белобородова - Рупасово - ГАИ - РБК - МГСУ - Динамо - Высоково</t>
  </si>
  <si>
    <t xml:space="preserve">Высоково - Динамо - МГСУ - РБК - ГАИ - Рупасово - Техникум </t>
  </si>
  <si>
    <t xml:space="preserve">Шараповский пр. - Олимпийский просп. - Пироговское ш. - ул. Тополиная</t>
  </si>
  <si>
    <t xml:space="preserve">ул. Тополиная - Пироговское ш. - Олимпийский просп. - Шараповский пр.</t>
  </si>
  <si>
    <t xml:space="preserve">Постановление АГОМ**** от 05.06.2023 № 2754</t>
  </si>
  <si>
    <t>35к</t>
  </si>
  <si>
    <t xml:space="preserve">ст. Мытищи - ЖК Императорские Мытищи</t>
  </si>
  <si>
    <t xml:space="preserve">БАМ - Техникум - ул. Белобородова - Рупасово - ГАИ - РБК - МГСУ - Динамо - Высоково - Дубки - Пироговский перекресток - Коргашино - пос. Пироговский - Пироговский теннисный клуб - с/х Тимирязева - ст. Пирогово - ДОК - Подрезово - Болтино-2 - Болтино - Воинская часть - Валентина - СПК Грачи</t>
  </si>
  <si>
    <t xml:space="preserve">СПК Грачи - Тенистый бульвар - Валентина - Воинская часть - Болтино - Болтино-2 - Подрезово - пос. Мебельной фабрики - ДОК - ст. Пирогово - совхоз Тимирязева - Пироговский теннисный клуб - Коргашино - пос. Пироговский - Пироговский перекресток - Дубки - Высоково - Динамо - МГСУ - РБК - ГАИ - Рупасово - Техникум </t>
  </si>
  <si>
    <t xml:space="preserve">Шараповский пр. - Олимпийский просп. - Пироговское ш. - ул. Мытищинская - ул. Совхозная - Осташковское ш.- подъезд к ЖК Императорские Мытищи</t>
  </si>
  <si>
    <t xml:space="preserve">подъезд к ЖК Императорские Мытищи - Осташковское ш. - ул. Совхозная - ул. Мытищинская - Пироговское ш. - Олимпийский просп. - Шараповский пр.</t>
  </si>
  <si>
    <t xml:space="preserve">ПМ, ОМ, СКВ, ВЗИ,  АВФ</t>
  </si>
  <si>
    <t xml:space="preserve">по 11.10.2028</t>
  </si>
  <si>
    <t xml:space="preserve">Постановление АГОМ**** от 26.09.2023 № 5658</t>
  </si>
  <si>
    <t>77к</t>
  </si>
  <si>
    <t xml:space="preserve">м/р Леонидовка - ТЦ Июнь</t>
  </si>
  <si>
    <t xml:space="preserve">МГКБ - м/р Химик - ул. Первомайская / Центр Мои документы - БАМ - ст. Мытищи - Театр "Огниво" - Храм Рождества Христова - Магазин "Рубин" - Парк культуры - Театр "Фэст" - Музыкальная школа - Детсад "Сказка" - Управление Соцзащита - Сквер Стрекалова - НИИОХ - Сукромка - 6-й м/р - Почта - бульвар Н.М. Распоповой - Парк ветеранов - Художественная школа - Памятник 200-летию водоканала-1 - Памятник 200-летию водоканала-2 - м/р № 17 - м/р Ядреево- Волковское ш.</t>
  </si>
  <si>
    <r>
      <t xml:space="preserve">м/р Ядреево - м/р № 17 - Памятник 200-летию водоканала-2 - Памятник 200-летию водоканала-1 - Художественная школа - Парк ветеранов - бульвар Н. М. Распоповой - Почта - ул. Юбилейная - 6-й м/р - Сукромка -</t>
    </r>
    <r>
      <rPr>
        <strike/>
        <sz val="10"/>
        <rFont val="Times New Roman"/>
      </rPr>
      <t xml:space="preserve"> </t>
    </r>
    <r>
      <rPr>
        <sz val="10"/>
        <rFont val="Times New Roman"/>
      </rPr>
      <t xml:space="preserve">Сквер Стрекалова - Детсад "Сказка" - Музыкальная школа - Театр "Фэст" - Храм Рождества Христова - Театр "Огниво" - ст. Мытищи - м/р Шитикова - ул. Первомайская / Центр Мои документы - м/р Химик - МГКБ</t>
    </r>
  </si>
  <si>
    <t xml:space="preserve">ул. Попова - 2-й Щелковский пр. - ул. Ак. Каргина - Олимпийский просп. - Шараповский пр. - Новомытищинский просп. - ул. Сукромка - ул. Юбилейная - ул. Мира</t>
  </si>
  <si>
    <t xml:space="preserve">ул. Мира - ул. Юбилейная - ул. Сукромка - Новомытищинский просп. - Шараповский пр. - Олимпийский просп. - ул. Ак. Каргина - 2-й Щелковский пр. - ул. Попова</t>
  </si>
  <si>
    <t xml:space="preserve">14
2</t>
  </si>
  <si>
    <t xml:space="preserve">по 31.01.2029</t>
  </si>
  <si>
    <t>Примечание:</t>
  </si>
  <si>
    <t>*</t>
  </si>
  <si>
    <t xml:space="preserve"> - указывается наличие:</t>
  </si>
  <si>
    <t>НП</t>
  </si>
  <si>
    <t xml:space="preserve"> - низкого пола</t>
  </si>
  <si>
    <t>ОМ</t>
  </si>
  <si>
    <t xml:space="preserve"> - оборудования для перевозки маломобильных групп населения</t>
  </si>
  <si>
    <t>СКВ</t>
  </si>
  <si>
    <t xml:space="preserve"> - системы кондиционирования (вентиляции в салоне)</t>
  </si>
  <si>
    <t>ВЗИ</t>
  </si>
  <si>
    <t xml:space="preserve"> - оборудования для звукового и/или визуального отображения информации</t>
  </si>
  <si>
    <t xml:space="preserve"> - подсветки номера маршрута в темное время суток</t>
  </si>
  <si>
    <t>WiFi</t>
  </si>
  <si>
    <t xml:space="preserve"> - возможности бесплатного подключения к сети Wi-Fi</t>
  </si>
  <si>
    <t>АВФ</t>
  </si>
  <si>
    <t xml:space="preserve"> - оборудования, осуществляющего непрерывную аудио- и видеофиксацию</t>
  </si>
  <si>
    <t>**</t>
  </si>
  <si>
    <t xml:space="preserve"> - максимальный срок эксплуатации - предельно допустимый возраст транспортного средства, эксплуатируемого на маршруте регулярных перевозок</t>
  </si>
  <si>
    <t>***</t>
  </si>
  <si>
    <t xml:space="preserve"> - Федеральный закон от 13.07.2015 № 220-ФЗ «Об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законодательный акты Российской Федерации»</t>
  </si>
  <si>
    <t>****</t>
  </si>
  <si>
    <t xml:space="preserve"> - Администрация городского округа Мытищи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</si>
</sst>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"/>
  </numFmts>
  <fonts count="8">
    <font>
      <sz val="11.000000"/>
      <color theme="1"/>
      <name val="Calibri"/>
      <scheme val="minor"/>
    </font>
    <font>
      <sz val="11.000000"/>
      <name val="Times New Roman"/>
    </font>
    <font>
      <b/>
      <sz val="11.000000"/>
      <name val="Times New Roman"/>
    </font>
    <font>
      <sz val="14.000000"/>
      <name val="Times New Roman"/>
    </font>
    <font>
      <b/>
      <sz val="14.000000"/>
      <name val="Times New Roman"/>
    </font>
    <font>
      <sz val="10.000000"/>
      <name val="Times New Roman"/>
    </font>
    <font>
      <strike/>
      <sz val="11.000000"/>
      <name val="Times New Roman"/>
    </font>
    <font>
      <strike/>
      <sz val="10.000000"/>
      <name val="Times New Roman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center" wrapText="1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vertical="center"/>
    </xf>
    <xf fontId="1" fillId="0" borderId="1" numFmtId="0" xfId="0" applyFont="1" applyBorder="1" applyAlignment="1">
      <alignment horizontal="center" textRotation="90" vertical="center" wrapText="1"/>
    </xf>
    <xf fontId="1" fillId="0" borderId="1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textRotation="90" vertical="center" wrapText="1"/>
    </xf>
    <xf fontId="5" fillId="0" borderId="4" numFmtId="0" xfId="0" applyFont="1" applyBorder="1" applyAlignment="1">
      <alignment horizontal="center" textRotation="90" vertical="center" wrapText="1"/>
    </xf>
    <xf fontId="1" fillId="0" borderId="5" numFmtId="0" xfId="0" applyFont="1" applyBorder="1" applyAlignment="1">
      <alignment horizontal="center" textRotation="90" vertical="center" wrapText="1"/>
    </xf>
    <xf fontId="1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7" numFmtId="0" xfId="0" applyFont="1" applyBorder="1" applyAlignment="1">
      <alignment horizontal="center" vertical="center" wrapText="1"/>
    </xf>
    <xf fontId="1" fillId="0" borderId="8" numFmtId="0" xfId="0" applyFont="1" applyBorder="1" applyAlignment="1">
      <alignment horizontal="center" textRotation="90" vertical="center" wrapText="1"/>
    </xf>
    <xf fontId="1" fillId="0" borderId="8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/>
    </xf>
    <xf fontId="1" fillId="0" borderId="1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1" fillId="0" borderId="1" numFmtId="160" xfId="0" applyNumberFormat="1" applyFont="1" applyBorder="1" applyAlignment="1">
      <alignment horizontal="center" vertical="center"/>
    </xf>
    <xf fontId="5" fillId="0" borderId="4" numFmtId="0" xfId="0" applyFont="1" applyBorder="1" applyAlignment="1">
      <alignment horizontal="center" vertical="center"/>
    </xf>
    <xf fontId="5" fillId="0" borderId="4" numFmtId="14" xfId="0" applyNumberFormat="1" applyFont="1" applyBorder="1" applyAlignment="1">
      <alignment horizontal="center" vertical="center"/>
    </xf>
    <xf fontId="5" fillId="0" borderId="4" numFmtId="0" xfId="0" applyFont="1" applyBorder="1" applyAlignment="1">
      <alignment horizontal="center" vertical="center" wrapText="1"/>
    </xf>
    <xf fontId="1" fillId="0" borderId="4" numFmtId="160" xfId="0" applyNumberFormat="1" applyFont="1" applyBorder="1" applyAlignment="1">
      <alignment horizontal="center" vertical="center"/>
    </xf>
    <xf fontId="6" fillId="0" borderId="4" numFmtId="0" xfId="0" applyFont="1" applyBorder="1" applyAlignment="1">
      <alignment horizontal="center" vertical="center"/>
    </xf>
    <xf fontId="1" fillId="0" borderId="4" numFmtId="49" xfId="0" applyNumberFormat="1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/>
    </xf>
    <xf fontId="1" fillId="0" borderId="8" numFmtId="0" xfId="0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 wrapText="1"/>
    </xf>
    <xf fontId="1" fillId="0" borderId="8" numFmtId="160" xfId="0" applyNumberFormat="1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/>
    </xf>
    <xf fontId="7" fillId="0" borderId="4" numFmtId="0" xfId="0" applyFont="1" applyBorder="1" applyAlignment="1">
      <alignment horizontal="center" vertical="center" wrapText="1"/>
    </xf>
    <xf fontId="1" fillId="0" borderId="0" numFmtId="0" xfId="0" applyFont="1" applyAlignment="1">
      <alignment horizontal="left" vertical="center"/>
    </xf>
    <xf fontId="1" fillId="0" borderId="0" numFmtId="160" xfId="0" applyNumberFormat="1" applyFont="1" applyAlignment="1">
      <alignment horizontal="center" vertical="center"/>
    </xf>
    <xf fontId="3" fillId="0" borderId="0" numFmtId="0" xfId="0" applyFont="1" applyAlignment="1">
      <alignment horizontal="left" vertical="center"/>
    </xf>
    <xf fontId="3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80" workbookViewId="0">
      <pane xSplit="4" ySplit="14" topLeftCell="E15" activePane="bottomRight" state="frozen"/>
      <selection activeCell="K45" activeCellId="0" sqref="K45"/>
    </sheetView>
  </sheetViews>
  <sheetFormatPr defaultColWidth="9.140625" defaultRowHeight="14.4"/>
  <cols>
    <col customWidth="1" min="1" max="1" style="1" width="3.7109375"/>
    <col customWidth="1" min="2" max="2" style="1" width="7.85546875"/>
    <col customWidth="1" min="3" max="3" style="1" width="5.28515625"/>
    <col customWidth="1" min="4" max="4" style="2" width="19.85546875"/>
    <col customWidth="1" min="5" max="5" style="1" width="29.28515625"/>
    <col customWidth="1" min="6" max="6" style="1" width="27.42578125"/>
    <col customWidth="1" min="7" max="7" style="1" width="17.28515625"/>
    <col customWidth="1" min="8" max="8" style="1" width="17.5703125"/>
    <col customWidth="1" min="9" max="9" style="1" width="6.85546875"/>
    <col bestFit="1" customWidth="1" min="10" max="10" style="1" width="9.140625"/>
    <col customWidth="1" min="11" max="11" style="1" width="5.85546875"/>
    <col customWidth="1" min="12" max="12" style="1" width="17"/>
    <col customWidth="1" min="13" max="13" style="1" width="9.7109375"/>
    <col customWidth="1" min="14" max="14" style="1" width="8.28515625"/>
    <col customWidth="1" min="15" max="15" style="1" width="5.85546875"/>
    <col customWidth="1" min="16" max="16" style="1" width="7.140625"/>
    <col customWidth="1" min="17" max="18" style="1" width="6.140625"/>
    <col customWidth="1" min="19" max="19" style="1" width="6"/>
    <col customWidth="1" min="20" max="20" style="1" width="9.7109375"/>
    <col customWidth="1" min="21" max="21" style="1" width="6.85546875"/>
    <col customWidth="1" min="22" max="22" style="1" width="11.85546875"/>
    <col customWidth="1" min="23" max="23" style="2" width="21.7109375"/>
    <col customWidth="1" min="24" max="24" style="1" width="18.28515625"/>
    <col customWidth="1" min="25" max="25" style="1" width="14.7109375"/>
    <col customWidth="1" min="26" max="26" style="1" width="16.140625"/>
    <col customWidth="1" min="27" max="27" style="1" width="14.140625"/>
    <col min="28" max="16384" style="1" width="9.140625"/>
  </cols>
  <sheetData>
    <row r="1" hidden="1">
      <c r="V1" s="1" t="s">
        <v>0</v>
      </c>
    </row>
    <row r="2" hidden="1">
      <c r="V2" s="1" t="s">
        <v>1</v>
      </c>
    </row>
    <row r="3" hidden="1">
      <c r="V3" s="1" t="s">
        <v>2</v>
      </c>
    </row>
    <row r="4" hidden="1">
      <c r="V4" s="1" t="s">
        <v>3</v>
      </c>
    </row>
    <row r="5" hidden="1">
      <c r="V5" s="1" t="s">
        <v>4</v>
      </c>
    </row>
    <row r="6" hidden="1"/>
    <row r="7">
      <c r="L7" s="3" t="s">
        <v>5</v>
      </c>
    </row>
    <row r="8">
      <c r="L8" s="3" t="s">
        <v>6</v>
      </c>
    </row>
    <row r="9" ht="16.800000000000001">
      <c r="G9" s="4"/>
      <c r="H9" s="4"/>
      <c r="I9" s="4"/>
      <c r="J9" s="4"/>
      <c r="K9" s="4"/>
      <c r="L9" s="5"/>
      <c r="M9" s="4"/>
      <c r="N9" s="4"/>
      <c r="O9" s="4"/>
      <c r="P9" s="4"/>
      <c r="Q9" s="4"/>
      <c r="R9" s="4"/>
    </row>
    <row r="10" ht="5.25" customHeight="1"/>
    <row r="11" s="2" customFormat="1" ht="30.75" customHeight="1">
      <c r="A11" s="6" t="s">
        <v>7</v>
      </c>
      <c r="B11" s="6" t="s">
        <v>8</v>
      </c>
      <c r="C11" s="6" t="s">
        <v>9</v>
      </c>
      <c r="D11" s="7" t="s">
        <v>10</v>
      </c>
      <c r="E11" s="8" t="s">
        <v>11</v>
      </c>
      <c r="F11" s="9"/>
      <c r="G11" s="8" t="s">
        <v>12</v>
      </c>
      <c r="H11" s="9"/>
      <c r="I11" s="10" t="s">
        <v>13</v>
      </c>
      <c r="J11" s="10"/>
      <c r="K11" s="10"/>
      <c r="L11" s="6" t="s">
        <v>14</v>
      </c>
      <c r="M11" s="6" t="s">
        <v>15</v>
      </c>
      <c r="N11" s="11" t="s">
        <v>16</v>
      </c>
      <c r="O11" s="11" t="s">
        <v>17</v>
      </c>
      <c r="P11" s="11" t="s">
        <v>18</v>
      </c>
      <c r="Q11" s="10" t="s">
        <v>19</v>
      </c>
      <c r="R11" s="10"/>
      <c r="S11" s="10"/>
      <c r="T11" s="12" t="s">
        <v>20</v>
      </c>
      <c r="U11" s="11" t="s">
        <v>21</v>
      </c>
      <c r="V11" s="7" t="s">
        <v>22</v>
      </c>
      <c r="W11" s="8" t="s">
        <v>23</v>
      </c>
      <c r="X11" s="9"/>
      <c r="Y11" s="7" t="s">
        <v>24</v>
      </c>
      <c r="Z11" s="7" t="s">
        <v>25</v>
      </c>
      <c r="AA11" s="7" t="s">
        <v>26</v>
      </c>
    </row>
    <row r="12" s="2" customFormat="1" ht="74.25" customHeight="1">
      <c r="A12" s="13"/>
      <c r="B12" s="13"/>
      <c r="C12" s="13"/>
      <c r="D12" s="14"/>
      <c r="E12" s="15"/>
      <c r="F12" s="16"/>
      <c r="G12" s="15"/>
      <c r="H12" s="16"/>
      <c r="I12" s="6" t="s">
        <v>27</v>
      </c>
      <c r="J12" s="6" t="s">
        <v>28</v>
      </c>
      <c r="K12" s="6" t="s">
        <v>29</v>
      </c>
      <c r="L12" s="13"/>
      <c r="M12" s="13"/>
      <c r="N12" s="11"/>
      <c r="O12" s="11"/>
      <c r="P12" s="11"/>
      <c r="Q12" s="10"/>
      <c r="R12" s="10"/>
      <c r="S12" s="10"/>
      <c r="T12" s="12"/>
      <c r="U12" s="11"/>
      <c r="V12" s="14"/>
      <c r="W12" s="15"/>
      <c r="X12" s="16"/>
      <c r="Y12" s="14"/>
      <c r="Z12" s="14"/>
      <c r="AA12" s="14"/>
    </row>
    <row r="13" s="2" customFormat="1" ht="79.5" customHeight="1">
      <c r="A13" s="17"/>
      <c r="B13" s="17"/>
      <c r="C13" s="17"/>
      <c r="D13" s="18"/>
      <c r="E13" s="10" t="s">
        <v>28</v>
      </c>
      <c r="F13" s="10" t="s">
        <v>29</v>
      </c>
      <c r="G13" s="10" t="s">
        <v>28</v>
      </c>
      <c r="H13" s="10" t="s">
        <v>29</v>
      </c>
      <c r="I13" s="17"/>
      <c r="J13" s="17"/>
      <c r="K13" s="17"/>
      <c r="L13" s="17"/>
      <c r="M13" s="17"/>
      <c r="N13" s="11"/>
      <c r="O13" s="11"/>
      <c r="P13" s="11"/>
      <c r="Q13" s="11" t="s">
        <v>30</v>
      </c>
      <c r="R13" s="11" t="s">
        <v>31</v>
      </c>
      <c r="S13" s="11" t="s">
        <v>32</v>
      </c>
      <c r="T13" s="12"/>
      <c r="U13" s="11"/>
      <c r="V13" s="18"/>
      <c r="W13" s="10" t="s">
        <v>33</v>
      </c>
      <c r="X13" s="10" t="s">
        <v>34</v>
      </c>
      <c r="Y13" s="18"/>
      <c r="Z13" s="18"/>
      <c r="AA13" s="18"/>
    </row>
    <row r="14">
      <c r="A14" s="19">
        <v>1</v>
      </c>
      <c r="B14" s="19">
        <v>2</v>
      </c>
      <c r="C14" s="19">
        <v>3</v>
      </c>
      <c r="D14" s="19">
        <v>4</v>
      </c>
      <c r="E14" s="19" t="s">
        <v>35</v>
      </c>
      <c r="F14" s="19" t="s">
        <v>36</v>
      </c>
      <c r="G14" s="19" t="s">
        <v>37</v>
      </c>
      <c r="H14" s="19" t="s">
        <v>38</v>
      </c>
      <c r="I14" s="19" t="s">
        <v>39</v>
      </c>
      <c r="J14" s="19" t="s">
        <v>40</v>
      </c>
      <c r="K14" s="19" t="s">
        <v>41</v>
      </c>
      <c r="L14" s="19">
        <v>8</v>
      </c>
      <c r="M14" s="19">
        <v>9</v>
      </c>
      <c r="N14" s="19">
        <v>10</v>
      </c>
      <c r="O14" s="19">
        <v>11</v>
      </c>
      <c r="P14" s="19">
        <v>12</v>
      </c>
      <c r="Q14" s="19" t="s">
        <v>42</v>
      </c>
      <c r="R14" s="19" t="s">
        <v>43</v>
      </c>
      <c r="S14" s="19" t="s">
        <v>44</v>
      </c>
      <c r="T14" s="19">
        <v>14</v>
      </c>
      <c r="U14" s="19">
        <v>15</v>
      </c>
      <c r="V14" s="19">
        <v>16</v>
      </c>
      <c r="W14" s="10" t="s">
        <v>45</v>
      </c>
      <c r="X14" s="19" t="s">
        <v>46</v>
      </c>
      <c r="Y14" s="19">
        <v>18</v>
      </c>
      <c r="Z14" s="19">
        <v>19</v>
      </c>
      <c r="AA14" s="19">
        <v>20</v>
      </c>
    </row>
    <row r="15" ht="216.75" customHeight="1">
      <c r="A15" s="20">
        <v>1</v>
      </c>
      <c r="B15" s="20">
        <v>664</v>
      </c>
      <c r="C15" s="20">
        <v>1</v>
      </c>
      <c r="D15" s="7" t="s">
        <v>47</v>
      </c>
      <c r="E15" s="21" t="s">
        <v>48</v>
      </c>
      <c r="F15" s="21" t="s">
        <v>49</v>
      </c>
      <c r="G15" s="21" t="s">
        <v>50</v>
      </c>
      <c r="H15" s="21" t="s">
        <v>51</v>
      </c>
      <c r="I15" s="22">
        <f t="shared" ref="I15:I26" si="0">SUM(J15:K15)</f>
        <v>19</v>
      </c>
      <c r="J15" s="22">
        <v>8.9000000000000004</v>
      </c>
      <c r="K15" s="22">
        <v>10.1</v>
      </c>
      <c r="L15" s="21" t="s">
        <v>52</v>
      </c>
      <c r="M15" s="19" t="s">
        <v>53</v>
      </c>
      <c r="N15" s="23" t="s">
        <v>54</v>
      </c>
      <c r="O15" s="10" t="s">
        <v>55</v>
      </c>
      <c r="P15" s="10" t="s">
        <v>56</v>
      </c>
      <c r="Q15" s="19"/>
      <c r="R15" s="19">
        <v>14</v>
      </c>
      <c r="S15" s="19"/>
      <c r="T15" s="10" t="s">
        <v>57</v>
      </c>
      <c r="U15" s="10" t="s">
        <v>58</v>
      </c>
      <c r="V15" s="24">
        <v>44562</v>
      </c>
      <c r="W15" s="10" t="s">
        <v>59</v>
      </c>
      <c r="X15" s="25" t="s">
        <v>60</v>
      </c>
      <c r="Y15" s="25" t="s">
        <v>61</v>
      </c>
      <c r="Z15" s="25" t="s">
        <v>62</v>
      </c>
      <c r="AA15" s="25" t="s">
        <v>63</v>
      </c>
    </row>
    <row r="16" ht="294" customHeight="1">
      <c r="A16" s="19">
        <f t="shared" ref="A16:A41" si="1">IF(C16=0,A15,A15+1)</f>
        <v>2</v>
      </c>
      <c r="B16" s="19">
        <v>665</v>
      </c>
      <c r="C16" s="19">
        <v>2</v>
      </c>
      <c r="D16" s="10" t="s">
        <v>64</v>
      </c>
      <c r="E16" s="25" t="s">
        <v>65</v>
      </c>
      <c r="F16" s="25" t="s">
        <v>66</v>
      </c>
      <c r="G16" s="25" t="s">
        <v>67</v>
      </c>
      <c r="H16" s="25" t="s">
        <v>68</v>
      </c>
      <c r="I16" s="26">
        <f t="shared" si="0"/>
        <v>19.800000000000001</v>
      </c>
      <c r="J16" s="26">
        <v>10.4</v>
      </c>
      <c r="K16" s="26">
        <v>9.4000000000000004</v>
      </c>
      <c r="L16" s="25" t="s">
        <v>52</v>
      </c>
      <c r="M16" s="19" t="s">
        <v>53</v>
      </c>
      <c r="N16" s="23" t="s">
        <v>54</v>
      </c>
      <c r="O16" s="10" t="s">
        <v>69</v>
      </c>
      <c r="P16" s="10" t="s">
        <v>56</v>
      </c>
      <c r="Q16" s="19"/>
      <c r="R16" s="19">
        <v>4</v>
      </c>
      <c r="S16" s="19"/>
      <c r="T16" s="10" t="s">
        <v>57</v>
      </c>
      <c r="U16" s="10" t="s">
        <v>58</v>
      </c>
      <c r="V16" s="24">
        <v>44562</v>
      </c>
      <c r="W16" s="10" t="s">
        <v>59</v>
      </c>
      <c r="X16" s="25" t="s">
        <v>60</v>
      </c>
      <c r="Y16" s="25" t="s">
        <v>61</v>
      </c>
      <c r="Z16" s="25" t="s">
        <v>62</v>
      </c>
      <c r="AA16" s="25" t="s">
        <v>63</v>
      </c>
    </row>
    <row r="17" ht="291.75" customHeight="1">
      <c r="A17" s="19">
        <f t="shared" si="1"/>
        <v>3</v>
      </c>
      <c r="B17" s="19">
        <v>666</v>
      </c>
      <c r="C17" s="19">
        <v>3</v>
      </c>
      <c r="D17" s="10" t="s">
        <v>70</v>
      </c>
      <c r="E17" s="25" t="s">
        <v>71</v>
      </c>
      <c r="F17" s="25" t="s">
        <v>72</v>
      </c>
      <c r="G17" s="25" t="s">
        <v>73</v>
      </c>
      <c r="H17" s="25" t="s">
        <v>74</v>
      </c>
      <c r="I17" s="26">
        <f t="shared" si="0"/>
        <v>9.6999999999999993</v>
      </c>
      <c r="J17" s="26">
        <v>5.4000000000000004</v>
      </c>
      <c r="K17" s="26">
        <v>4.2999999999999998</v>
      </c>
      <c r="L17" s="25" t="s">
        <v>52</v>
      </c>
      <c r="M17" s="19" t="s">
        <v>53</v>
      </c>
      <c r="N17" s="23" t="s">
        <v>54</v>
      </c>
      <c r="O17" s="19">
        <v>3</v>
      </c>
      <c r="P17" s="19" t="s">
        <v>75</v>
      </c>
      <c r="Q17" s="19"/>
      <c r="R17" s="19">
        <v>3</v>
      </c>
      <c r="S17" s="19"/>
      <c r="T17" s="10" t="s">
        <v>57</v>
      </c>
      <c r="U17" s="10" t="s">
        <v>58</v>
      </c>
      <c r="V17" s="24">
        <v>44562</v>
      </c>
      <c r="W17" s="10" t="s">
        <v>59</v>
      </c>
      <c r="X17" s="25" t="s">
        <v>60</v>
      </c>
      <c r="Y17" s="25" t="s">
        <v>61</v>
      </c>
      <c r="Z17" s="25" t="s">
        <v>62</v>
      </c>
      <c r="AA17" s="25" t="s">
        <v>63</v>
      </c>
    </row>
    <row r="18" ht="95.25" customHeight="1">
      <c r="A18" s="20">
        <f t="shared" si="1"/>
        <v>4</v>
      </c>
      <c r="B18" s="20">
        <v>667</v>
      </c>
      <c r="C18" s="20">
        <v>4</v>
      </c>
      <c r="D18" s="7" t="s">
        <v>76</v>
      </c>
      <c r="E18" s="21" t="s">
        <v>77</v>
      </c>
      <c r="F18" s="21" t="s">
        <v>78</v>
      </c>
      <c r="G18" s="21" t="s">
        <v>79</v>
      </c>
      <c r="H18" s="21" t="s">
        <v>80</v>
      </c>
      <c r="I18" s="22">
        <f t="shared" si="0"/>
        <v>7.2999999999999998</v>
      </c>
      <c r="J18" s="22">
        <v>3.5</v>
      </c>
      <c r="K18" s="22">
        <v>3.7999999999999998</v>
      </c>
      <c r="L18" s="21" t="s">
        <v>52</v>
      </c>
      <c r="M18" s="19" t="s">
        <v>53</v>
      </c>
      <c r="N18" s="23" t="s">
        <v>54</v>
      </c>
      <c r="O18" s="10">
        <v>6</v>
      </c>
      <c r="P18" s="10" t="s">
        <v>75</v>
      </c>
      <c r="Q18" s="27"/>
      <c r="R18" s="19">
        <v>6</v>
      </c>
      <c r="S18" s="19"/>
      <c r="T18" s="10" t="s">
        <v>81</v>
      </c>
      <c r="U18" s="10" t="s">
        <v>58</v>
      </c>
      <c r="V18" s="24">
        <v>45566</v>
      </c>
      <c r="W18" s="10" t="s">
        <v>59</v>
      </c>
      <c r="X18" s="25" t="s">
        <v>60</v>
      </c>
      <c r="Y18" s="25" t="s">
        <v>61</v>
      </c>
      <c r="Z18" s="25" t="s">
        <v>82</v>
      </c>
      <c r="AA18" s="25" t="s">
        <v>63</v>
      </c>
    </row>
    <row r="19" ht="72">
      <c r="A19" s="19">
        <f t="shared" si="1"/>
        <v>5</v>
      </c>
      <c r="B19" s="19">
        <v>668</v>
      </c>
      <c r="C19" s="19">
        <v>5</v>
      </c>
      <c r="D19" s="10" t="s">
        <v>83</v>
      </c>
      <c r="E19" s="25" t="s">
        <v>84</v>
      </c>
      <c r="F19" s="25" t="s">
        <v>85</v>
      </c>
      <c r="G19" s="25" t="s">
        <v>86</v>
      </c>
      <c r="H19" s="25" t="s">
        <v>87</v>
      </c>
      <c r="I19" s="26">
        <f t="shared" si="0"/>
        <v>5.5999999999999996</v>
      </c>
      <c r="J19" s="26">
        <v>2.7999999999999998</v>
      </c>
      <c r="K19" s="26">
        <v>2.7999999999999998</v>
      </c>
      <c r="L19" s="25" t="s">
        <v>52</v>
      </c>
      <c r="M19" s="19" t="s">
        <v>53</v>
      </c>
      <c r="N19" s="23" t="s">
        <v>54</v>
      </c>
      <c r="O19" s="10" t="s">
        <v>88</v>
      </c>
      <c r="P19" s="10" t="s">
        <v>89</v>
      </c>
      <c r="Q19" s="27"/>
      <c r="R19" s="19">
        <f>3+2</f>
        <v>5</v>
      </c>
      <c r="S19" s="19"/>
      <c r="T19" s="10" t="s">
        <v>81</v>
      </c>
      <c r="U19" s="10" t="s">
        <v>58</v>
      </c>
      <c r="V19" s="24">
        <v>45566</v>
      </c>
      <c r="W19" s="10" t="s">
        <v>59</v>
      </c>
      <c r="X19" s="25" t="s">
        <v>60</v>
      </c>
      <c r="Y19" s="25" t="s">
        <v>61</v>
      </c>
      <c r="Z19" s="25" t="s">
        <v>82</v>
      </c>
      <c r="AA19" s="25" t="s">
        <v>63</v>
      </c>
    </row>
    <row r="20" ht="139.5" customHeight="1">
      <c r="A20" s="19">
        <f t="shared" si="1"/>
        <v>6</v>
      </c>
      <c r="B20" s="28" t="s">
        <v>90</v>
      </c>
      <c r="C20" s="19">
        <v>6</v>
      </c>
      <c r="D20" s="10" t="s">
        <v>91</v>
      </c>
      <c r="E20" s="25" t="s">
        <v>92</v>
      </c>
      <c r="F20" s="25" t="s">
        <v>93</v>
      </c>
      <c r="G20" s="25" t="s">
        <v>94</v>
      </c>
      <c r="H20" s="25" t="s">
        <v>95</v>
      </c>
      <c r="I20" s="26">
        <f t="shared" si="0"/>
        <v>10</v>
      </c>
      <c r="J20" s="26">
        <v>3.3999999999999999</v>
      </c>
      <c r="K20" s="26">
        <v>6.5999999999999996</v>
      </c>
      <c r="L20" s="25" t="s">
        <v>52</v>
      </c>
      <c r="M20" s="19" t="s">
        <v>53</v>
      </c>
      <c r="N20" s="23" t="s">
        <v>54</v>
      </c>
      <c r="O20" s="10">
        <v>1</v>
      </c>
      <c r="P20" s="10" t="s">
        <v>75</v>
      </c>
      <c r="Q20" s="27"/>
      <c r="R20" s="19">
        <f>1</f>
        <v>1</v>
      </c>
      <c r="S20" s="19"/>
      <c r="T20" s="10" t="s">
        <v>81</v>
      </c>
      <c r="U20" s="10" t="s">
        <v>58</v>
      </c>
      <c r="V20" s="24">
        <v>45566</v>
      </c>
      <c r="W20" s="10" t="s">
        <v>59</v>
      </c>
      <c r="X20" s="25" t="s">
        <v>60</v>
      </c>
      <c r="Y20" s="25" t="s">
        <v>61</v>
      </c>
      <c r="Z20" s="25" t="s">
        <v>82</v>
      </c>
      <c r="AA20" s="25" t="s">
        <v>63</v>
      </c>
    </row>
    <row r="21" ht="234.75" customHeight="1">
      <c r="A21" s="19">
        <f t="shared" si="1"/>
        <v>7</v>
      </c>
      <c r="B21" s="28" t="s">
        <v>96</v>
      </c>
      <c r="C21" s="19">
        <v>7</v>
      </c>
      <c r="D21" s="10" t="s">
        <v>97</v>
      </c>
      <c r="E21" s="25" t="s">
        <v>98</v>
      </c>
      <c r="F21" s="25" t="s">
        <v>99</v>
      </c>
      <c r="G21" s="25" t="s">
        <v>100</v>
      </c>
      <c r="H21" s="25" t="s">
        <v>101</v>
      </c>
      <c r="I21" s="26">
        <f t="shared" si="0"/>
        <v>18.899999999999999</v>
      </c>
      <c r="J21" s="26">
        <v>11.1</v>
      </c>
      <c r="K21" s="26">
        <v>7.7999999999999998</v>
      </c>
      <c r="L21" s="25" t="s">
        <v>52</v>
      </c>
      <c r="M21" s="19" t="s">
        <v>53</v>
      </c>
      <c r="N21" s="23" t="s">
        <v>54</v>
      </c>
      <c r="O21" s="10">
        <v>2</v>
      </c>
      <c r="P21" s="10" t="s">
        <v>102</v>
      </c>
      <c r="Q21" s="27"/>
      <c r="R21" s="19">
        <v>2</v>
      </c>
      <c r="S21" s="19"/>
      <c r="T21" s="10" t="s">
        <v>81</v>
      </c>
      <c r="U21" s="10" t="s">
        <v>58</v>
      </c>
      <c r="V21" s="24">
        <v>45566</v>
      </c>
      <c r="W21" s="10" t="s">
        <v>59</v>
      </c>
      <c r="X21" s="25" t="s">
        <v>60</v>
      </c>
      <c r="Y21" s="25" t="s">
        <v>61</v>
      </c>
      <c r="Z21" s="25" t="s">
        <v>82</v>
      </c>
      <c r="AA21" s="25" t="s">
        <v>63</v>
      </c>
    </row>
    <row r="22" ht="106.5" customHeight="1">
      <c r="A22" s="19">
        <f t="shared" si="1"/>
        <v>8</v>
      </c>
      <c r="B22" s="28" t="s">
        <v>103</v>
      </c>
      <c r="C22" s="19" t="s">
        <v>104</v>
      </c>
      <c r="D22" s="10" t="s">
        <v>105</v>
      </c>
      <c r="E22" s="25" t="s">
        <v>106</v>
      </c>
      <c r="F22" s="25" t="s">
        <v>107</v>
      </c>
      <c r="G22" s="25" t="s">
        <v>108</v>
      </c>
      <c r="H22" s="25" t="s">
        <v>109</v>
      </c>
      <c r="I22" s="26">
        <f t="shared" si="0"/>
        <v>7.6999999999999993</v>
      </c>
      <c r="J22" s="26">
        <v>3.8999999999999999</v>
      </c>
      <c r="K22" s="26">
        <v>3.7999999999999998</v>
      </c>
      <c r="L22" s="25" t="s">
        <v>52</v>
      </c>
      <c r="M22" s="19" t="s">
        <v>110</v>
      </c>
      <c r="N22" s="23" t="s">
        <v>54</v>
      </c>
      <c r="O22" s="10">
        <f>6+1</f>
        <v>7</v>
      </c>
      <c r="P22" s="10" t="s">
        <v>102</v>
      </c>
      <c r="Q22" s="19"/>
      <c r="R22" s="19">
        <f>6+1</f>
        <v>7</v>
      </c>
      <c r="S22" s="19"/>
      <c r="T22" s="10" t="s">
        <v>111</v>
      </c>
      <c r="U22" s="10" t="s">
        <v>58</v>
      </c>
      <c r="V22" s="24">
        <v>39448</v>
      </c>
      <c r="W22" s="10" t="s">
        <v>112</v>
      </c>
      <c r="X22" s="25" t="s">
        <v>113</v>
      </c>
      <c r="Y22" s="25" t="s">
        <v>114</v>
      </c>
      <c r="Z22" s="25" t="s">
        <v>115</v>
      </c>
      <c r="AA22" s="25" t="s">
        <v>63</v>
      </c>
    </row>
    <row r="23" ht="212.25" customHeight="1">
      <c r="A23" s="19">
        <f t="shared" si="1"/>
        <v>9</v>
      </c>
      <c r="B23" s="28" t="s">
        <v>116</v>
      </c>
      <c r="C23" s="19" t="s">
        <v>117</v>
      </c>
      <c r="D23" s="10" t="s">
        <v>118</v>
      </c>
      <c r="E23" s="25" t="s">
        <v>119</v>
      </c>
      <c r="F23" s="25" t="s">
        <v>120</v>
      </c>
      <c r="G23" s="25" t="s">
        <v>121</v>
      </c>
      <c r="H23" s="25" t="s">
        <v>122</v>
      </c>
      <c r="I23" s="26">
        <f t="shared" si="0"/>
        <v>16.600000000000001</v>
      </c>
      <c r="J23" s="26">
        <v>8.3000000000000007</v>
      </c>
      <c r="K23" s="26">
        <v>8.3000000000000007</v>
      </c>
      <c r="L23" s="25" t="s">
        <v>52</v>
      </c>
      <c r="M23" s="19" t="s">
        <v>110</v>
      </c>
      <c r="N23" s="23" t="s">
        <v>54</v>
      </c>
      <c r="O23" s="19">
        <v>6</v>
      </c>
      <c r="P23" s="19" t="s">
        <v>102</v>
      </c>
      <c r="Q23" s="27"/>
      <c r="R23" s="19"/>
      <c r="S23" s="19">
        <v>6</v>
      </c>
      <c r="T23" s="10" t="s">
        <v>123</v>
      </c>
      <c r="U23" s="10" t="s">
        <v>58</v>
      </c>
      <c r="V23" s="24">
        <v>44095</v>
      </c>
      <c r="W23" s="10" t="s">
        <v>124</v>
      </c>
      <c r="X23" s="25" t="s">
        <v>125</v>
      </c>
      <c r="Y23" s="25" t="s">
        <v>126</v>
      </c>
      <c r="Z23" s="25" t="s">
        <v>127</v>
      </c>
      <c r="AA23" s="25" t="s">
        <v>63</v>
      </c>
    </row>
    <row r="24" ht="225" customHeight="1">
      <c r="A24" s="19">
        <f t="shared" si="1"/>
        <v>10</v>
      </c>
      <c r="B24" s="19">
        <v>669</v>
      </c>
      <c r="C24" s="19">
        <v>10</v>
      </c>
      <c r="D24" s="10" t="s">
        <v>128</v>
      </c>
      <c r="E24" s="25" t="s">
        <v>129</v>
      </c>
      <c r="F24" s="25" t="s">
        <v>130</v>
      </c>
      <c r="G24" s="25" t="s">
        <v>131</v>
      </c>
      <c r="H24" s="25" t="s">
        <v>132</v>
      </c>
      <c r="I24" s="26">
        <f t="shared" si="0"/>
        <v>17.300000000000001</v>
      </c>
      <c r="J24" s="26">
        <v>10.4</v>
      </c>
      <c r="K24" s="26">
        <v>6.9000000000000004</v>
      </c>
      <c r="L24" s="25" t="s">
        <v>52</v>
      </c>
      <c r="M24" s="19" t="s">
        <v>53</v>
      </c>
      <c r="N24" s="23" t="s">
        <v>54</v>
      </c>
      <c r="O24" s="10" t="s">
        <v>69</v>
      </c>
      <c r="P24" s="10" t="s">
        <v>89</v>
      </c>
      <c r="Q24" s="27"/>
      <c r="R24" s="19">
        <v>4</v>
      </c>
      <c r="S24" s="19"/>
      <c r="T24" s="10" t="s">
        <v>81</v>
      </c>
      <c r="U24" s="10" t="s">
        <v>58</v>
      </c>
      <c r="V24" s="24">
        <v>45566</v>
      </c>
      <c r="W24" s="10" t="s">
        <v>59</v>
      </c>
      <c r="X24" s="25" t="s">
        <v>60</v>
      </c>
      <c r="Y24" s="25" t="s">
        <v>61</v>
      </c>
      <c r="Z24" s="25" t="s">
        <v>82</v>
      </c>
      <c r="AA24" s="25" t="s">
        <v>63</v>
      </c>
    </row>
    <row r="25" ht="124.5" customHeight="1">
      <c r="A25" s="19">
        <f t="shared" si="1"/>
        <v>11</v>
      </c>
      <c r="B25" s="20">
        <v>670</v>
      </c>
      <c r="C25" s="20">
        <v>11</v>
      </c>
      <c r="D25" s="7" t="s">
        <v>133</v>
      </c>
      <c r="E25" s="21" t="s">
        <v>134</v>
      </c>
      <c r="F25" s="21" t="s">
        <v>135</v>
      </c>
      <c r="G25" s="21" t="s">
        <v>136</v>
      </c>
      <c r="H25" s="21" t="s">
        <v>137</v>
      </c>
      <c r="I25" s="22">
        <f t="shared" si="0"/>
        <v>9.3000000000000007</v>
      </c>
      <c r="J25" s="22">
        <v>4.7999999999999998</v>
      </c>
      <c r="K25" s="22">
        <v>4.5</v>
      </c>
      <c r="L25" s="21" t="s">
        <v>52</v>
      </c>
      <c r="M25" s="19" t="s">
        <v>53</v>
      </c>
      <c r="N25" s="23" t="s">
        <v>54</v>
      </c>
      <c r="O25" s="10">
        <v>6</v>
      </c>
      <c r="P25" s="10" t="s">
        <v>75</v>
      </c>
      <c r="Q25" s="27"/>
      <c r="R25" s="19">
        <v>6</v>
      </c>
      <c r="S25" s="19"/>
      <c r="T25" s="10" t="s">
        <v>81</v>
      </c>
      <c r="U25" s="10" t="s">
        <v>58</v>
      </c>
      <c r="V25" s="24">
        <v>45566</v>
      </c>
      <c r="W25" s="10" t="s">
        <v>59</v>
      </c>
      <c r="X25" s="25" t="s">
        <v>60</v>
      </c>
      <c r="Y25" s="25" t="s">
        <v>61</v>
      </c>
      <c r="Z25" s="25" t="s">
        <v>82</v>
      </c>
      <c r="AA25" s="25" t="s">
        <v>63</v>
      </c>
    </row>
    <row r="26" ht="255" customHeight="1">
      <c r="A26" s="19">
        <f t="shared" si="1"/>
        <v>12</v>
      </c>
      <c r="B26" s="28" t="s">
        <v>138</v>
      </c>
      <c r="C26" s="19" t="s">
        <v>139</v>
      </c>
      <c r="D26" s="10" t="s">
        <v>140</v>
      </c>
      <c r="E26" s="25" t="s">
        <v>141</v>
      </c>
      <c r="F26" s="25" t="s">
        <v>142</v>
      </c>
      <c r="G26" s="25" t="s">
        <v>143</v>
      </c>
      <c r="H26" s="25" t="s">
        <v>144</v>
      </c>
      <c r="I26" s="26">
        <f t="shared" si="0"/>
        <v>25.800000000000001</v>
      </c>
      <c r="J26" s="26">
        <v>11.800000000000001</v>
      </c>
      <c r="K26" s="26">
        <v>14</v>
      </c>
      <c r="L26" s="25" t="s">
        <v>52</v>
      </c>
      <c r="M26" s="19" t="s">
        <v>110</v>
      </c>
      <c r="N26" s="23" t="s">
        <v>54</v>
      </c>
      <c r="O26" s="10">
        <f>9+1</f>
        <v>10</v>
      </c>
      <c r="P26" s="10" t="s">
        <v>102</v>
      </c>
      <c r="Q26" s="19">
        <f>0+5+4+1</f>
        <v>10</v>
      </c>
      <c r="R26" s="19"/>
      <c r="S26" s="19"/>
      <c r="T26" s="10" t="s">
        <v>111</v>
      </c>
      <c r="U26" s="10" t="s">
        <v>58</v>
      </c>
      <c r="V26" s="24">
        <v>39448</v>
      </c>
      <c r="W26" s="10" t="s">
        <v>145</v>
      </c>
      <c r="X26" s="25" t="s">
        <v>146</v>
      </c>
      <c r="Y26" s="25" t="s">
        <v>114</v>
      </c>
      <c r="Z26" s="25" t="s">
        <v>147</v>
      </c>
      <c r="AA26" s="25" t="s">
        <v>63</v>
      </c>
    </row>
    <row r="27" ht="110.25" customHeight="1">
      <c r="A27" s="20">
        <f t="shared" si="1"/>
        <v>13</v>
      </c>
      <c r="B27" s="20">
        <v>2157</v>
      </c>
      <c r="C27" s="20" t="s">
        <v>148</v>
      </c>
      <c r="D27" s="7" t="s">
        <v>149</v>
      </c>
      <c r="E27" s="21" t="s">
        <v>150</v>
      </c>
      <c r="F27" s="21" t="s">
        <v>151</v>
      </c>
      <c r="G27" s="21" t="s">
        <v>152</v>
      </c>
      <c r="H27" s="21" t="s">
        <v>153</v>
      </c>
      <c r="I27" s="22">
        <f>SUM(J27:K28)</f>
        <v>17</v>
      </c>
      <c r="J27" s="22">
        <v>8.8000000000000007</v>
      </c>
      <c r="K27" s="22">
        <v>8.1999999999999993</v>
      </c>
      <c r="L27" s="21" t="s">
        <v>52</v>
      </c>
      <c r="M27" s="20" t="s">
        <v>110</v>
      </c>
      <c r="N27" s="29" t="s">
        <v>54</v>
      </c>
      <c r="O27" s="10">
        <f t="shared" ref="O27:O28" si="2">8+1</f>
        <v>9</v>
      </c>
      <c r="P27" s="10" t="s">
        <v>102</v>
      </c>
      <c r="Q27" s="19"/>
      <c r="R27" s="19">
        <f t="shared" ref="R27:R28" si="3">8+1</f>
        <v>9</v>
      </c>
      <c r="S27" s="19"/>
      <c r="T27" s="10" t="s">
        <v>111</v>
      </c>
      <c r="U27" s="10" t="s">
        <v>58</v>
      </c>
      <c r="V27" s="24">
        <v>39448</v>
      </c>
      <c r="W27" s="10" t="s">
        <v>112</v>
      </c>
      <c r="X27" s="25" t="s">
        <v>113</v>
      </c>
      <c r="Y27" s="25" t="s">
        <v>114</v>
      </c>
      <c r="Z27" s="25" t="s">
        <v>127</v>
      </c>
      <c r="AA27" s="25" t="s">
        <v>63</v>
      </c>
    </row>
    <row r="28" ht="75.75" customHeight="1">
      <c r="A28" s="30"/>
      <c r="B28" s="30"/>
      <c r="C28" s="30"/>
      <c r="D28" s="18"/>
      <c r="E28" s="31"/>
      <c r="F28" s="31"/>
      <c r="G28" s="31"/>
      <c r="H28" s="31"/>
      <c r="I28" s="32"/>
      <c r="J28" s="32"/>
      <c r="K28" s="32"/>
      <c r="L28" s="31"/>
      <c r="M28" s="30"/>
      <c r="N28" s="33"/>
      <c r="O28" s="19">
        <f t="shared" si="2"/>
        <v>9</v>
      </c>
      <c r="P28" s="19" t="s">
        <v>102</v>
      </c>
      <c r="Q28" s="19"/>
      <c r="R28" s="19">
        <f t="shared" si="3"/>
        <v>9</v>
      </c>
      <c r="S28" s="19"/>
      <c r="T28" s="10" t="s">
        <v>111</v>
      </c>
      <c r="U28" s="10" t="s">
        <v>58</v>
      </c>
      <c r="V28" s="24">
        <v>39448</v>
      </c>
      <c r="W28" s="10" t="s">
        <v>154</v>
      </c>
      <c r="X28" s="25" t="s">
        <v>155</v>
      </c>
      <c r="Y28" s="25" t="s">
        <v>114</v>
      </c>
      <c r="Z28" s="25" t="s">
        <v>127</v>
      </c>
      <c r="AA28" s="25" t="s">
        <v>63</v>
      </c>
    </row>
    <row r="29" ht="147.75" customHeight="1">
      <c r="A29" s="19">
        <f>IF(C29=0,A27,A27+1)</f>
        <v>14</v>
      </c>
      <c r="B29" s="19">
        <v>671</v>
      </c>
      <c r="C29" s="19">
        <v>15</v>
      </c>
      <c r="D29" s="10" t="s">
        <v>156</v>
      </c>
      <c r="E29" s="25" t="s">
        <v>157</v>
      </c>
      <c r="F29" s="25" t="s">
        <v>158</v>
      </c>
      <c r="G29" s="25" t="s">
        <v>159</v>
      </c>
      <c r="H29" s="25" t="s">
        <v>160</v>
      </c>
      <c r="I29" s="26">
        <f t="shared" ref="I29:I40" si="4">SUM(J29:K29)</f>
        <v>24</v>
      </c>
      <c r="J29" s="26">
        <f>8.1+2.6+4.5</f>
        <v>15.199999999999999</v>
      </c>
      <c r="K29" s="26">
        <f>8.8</f>
        <v>8.8000000000000007</v>
      </c>
      <c r="L29" s="25" t="s">
        <v>52</v>
      </c>
      <c r="M29" s="19" t="s">
        <v>53</v>
      </c>
      <c r="N29" s="23" t="s">
        <v>54</v>
      </c>
      <c r="O29" s="10" t="s">
        <v>161</v>
      </c>
      <c r="P29" s="10" t="s">
        <v>162</v>
      </c>
      <c r="Q29" s="19"/>
      <c r="R29" s="19">
        <f>4+1</f>
        <v>5</v>
      </c>
      <c r="S29" s="19"/>
      <c r="T29" s="10" t="s">
        <v>57</v>
      </c>
      <c r="U29" s="10" t="s">
        <v>58</v>
      </c>
      <c r="V29" s="24">
        <v>44562</v>
      </c>
      <c r="W29" s="10" t="s">
        <v>59</v>
      </c>
      <c r="X29" s="25" t="s">
        <v>60</v>
      </c>
      <c r="Y29" s="25" t="s">
        <v>61</v>
      </c>
      <c r="Z29" s="25" t="s">
        <v>62</v>
      </c>
      <c r="AA29" s="25" t="s">
        <v>63</v>
      </c>
    </row>
    <row r="30" ht="176.25" customHeight="1">
      <c r="A30" s="19">
        <f t="shared" si="1"/>
        <v>15</v>
      </c>
      <c r="B30" s="19">
        <v>673</v>
      </c>
      <c r="C30" s="19" t="s">
        <v>163</v>
      </c>
      <c r="D30" s="10" t="s">
        <v>164</v>
      </c>
      <c r="E30" s="25" t="s">
        <v>165</v>
      </c>
      <c r="F30" s="25" t="s">
        <v>166</v>
      </c>
      <c r="G30" s="25" t="s">
        <v>167</v>
      </c>
      <c r="H30" s="25" t="s">
        <v>168</v>
      </c>
      <c r="I30" s="26">
        <f t="shared" si="4"/>
        <v>15.1</v>
      </c>
      <c r="J30" s="26">
        <f>6+1.6</f>
        <v>7.5999999999999996</v>
      </c>
      <c r="K30" s="26">
        <f>5.7+1.8</f>
        <v>7.5</v>
      </c>
      <c r="L30" s="25" t="s">
        <v>52</v>
      </c>
      <c r="M30" s="19" t="s">
        <v>110</v>
      </c>
      <c r="N30" s="23" t="s">
        <v>54</v>
      </c>
      <c r="O30" s="10" t="s">
        <v>169</v>
      </c>
      <c r="P30" s="10" t="s">
        <v>89</v>
      </c>
      <c r="Q30" s="19">
        <f>13+1</f>
        <v>14</v>
      </c>
      <c r="R30" s="19"/>
      <c r="S30" s="19"/>
      <c r="T30" s="10" t="s">
        <v>170</v>
      </c>
      <c r="U30" s="10" t="s">
        <v>58</v>
      </c>
      <c r="V30" s="24">
        <v>42202</v>
      </c>
      <c r="W30" s="10" t="s">
        <v>171</v>
      </c>
      <c r="X30" s="25" t="s">
        <v>172</v>
      </c>
      <c r="Y30" s="25" t="s">
        <v>173</v>
      </c>
      <c r="Z30" s="25" t="s">
        <v>174</v>
      </c>
      <c r="AA30" s="25" t="s">
        <v>63</v>
      </c>
    </row>
    <row r="31" ht="220.5" customHeight="1">
      <c r="A31" s="19">
        <f t="shared" si="1"/>
        <v>16</v>
      </c>
      <c r="B31" s="19">
        <v>3150</v>
      </c>
      <c r="C31" s="19">
        <v>17</v>
      </c>
      <c r="D31" s="10" t="s">
        <v>175</v>
      </c>
      <c r="E31" s="25" t="s">
        <v>176</v>
      </c>
      <c r="F31" s="25" t="s">
        <v>177</v>
      </c>
      <c r="G31" s="25" t="s">
        <v>178</v>
      </c>
      <c r="H31" s="25" t="s">
        <v>179</v>
      </c>
      <c r="I31" s="26">
        <f t="shared" si="4"/>
        <v>32.600000000000001</v>
      </c>
      <c r="J31" s="26">
        <v>14.600000000000001</v>
      </c>
      <c r="K31" s="26">
        <v>18</v>
      </c>
      <c r="L31" s="25" t="s">
        <v>52</v>
      </c>
      <c r="M31" s="19" t="s">
        <v>53</v>
      </c>
      <c r="N31" s="23" t="s">
        <v>54</v>
      </c>
      <c r="O31" s="19">
        <f>1+1</f>
        <v>2</v>
      </c>
      <c r="P31" s="19" t="s">
        <v>102</v>
      </c>
      <c r="Q31" s="19"/>
      <c r="R31" s="19">
        <v>2</v>
      </c>
      <c r="S31" s="19"/>
      <c r="T31" s="10" t="s">
        <v>57</v>
      </c>
      <c r="U31" s="10" t="s">
        <v>58</v>
      </c>
      <c r="V31" s="24">
        <v>44562</v>
      </c>
      <c r="W31" s="10" t="s">
        <v>59</v>
      </c>
      <c r="X31" s="25" t="s">
        <v>60</v>
      </c>
      <c r="Y31" s="25" t="s">
        <v>61</v>
      </c>
      <c r="Z31" s="25" t="s">
        <v>62</v>
      </c>
      <c r="AA31" s="25" t="s">
        <v>63</v>
      </c>
    </row>
    <row r="32" ht="206.25" customHeight="1">
      <c r="A32" s="19">
        <f t="shared" si="1"/>
        <v>17</v>
      </c>
      <c r="B32" s="19">
        <v>2548</v>
      </c>
      <c r="C32" s="19" t="s">
        <v>180</v>
      </c>
      <c r="D32" s="10" t="s">
        <v>181</v>
      </c>
      <c r="E32" s="25" t="s">
        <v>182</v>
      </c>
      <c r="F32" s="25" t="s">
        <v>183</v>
      </c>
      <c r="G32" s="25" t="s">
        <v>184</v>
      </c>
      <c r="H32" s="25" t="s">
        <v>185</v>
      </c>
      <c r="I32" s="26">
        <f t="shared" si="4"/>
        <v>25.800000000000001</v>
      </c>
      <c r="J32" s="26">
        <v>14</v>
      </c>
      <c r="K32" s="26">
        <v>11.800000000000001</v>
      </c>
      <c r="L32" s="25" t="s">
        <v>52</v>
      </c>
      <c r="M32" s="19" t="s">
        <v>110</v>
      </c>
      <c r="N32" s="23" t="s">
        <v>54</v>
      </c>
      <c r="O32" s="19">
        <v>1</v>
      </c>
      <c r="P32" s="19" t="s">
        <v>102</v>
      </c>
      <c r="Q32" s="19"/>
      <c r="R32" s="19">
        <v>1</v>
      </c>
      <c r="S32" s="19"/>
      <c r="T32" s="10" t="s">
        <v>111</v>
      </c>
      <c r="U32" s="10" t="s">
        <v>58</v>
      </c>
      <c r="V32" s="24">
        <v>40179</v>
      </c>
      <c r="W32" s="10" t="s">
        <v>59</v>
      </c>
      <c r="X32" s="25" t="s">
        <v>60</v>
      </c>
      <c r="Y32" s="25" t="s">
        <v>186</v>
      </c>
      <c r="Z32" s="25" t="s">
        <v>187</v>
      </c>
      <c r="AA32" s="25" t="s">
        <v>63</v>
      </c>
    </row>
    <row r="33" ht="176.25" customHeight="1">
      <c r="A33" s="20">
        <f t="shared" si="1"/>
        <v>18</v>
      </c>
      <c r="B33" s="20">
        <v>2589</v>
      </c>
      <c r="C33" s="20" t="s">
        <v>188</v>
      </c>
      <c r="D33" s="7" t="s">
        <v>189</v>
      </c>
      <c r="E33" s="21" t="s">
        <v>190</v>
      </c>
      <c r="F33" s="21" t="s">
        <v>191</v>
      </c>
      <c r="G33" s="21" t="s">
        <v>192</v>
      </c>
      <c r="H33" s="21" t="s">
        <v>193</v>
      </c>
      <c r="I33" s="22">
        <f t="shared" si="4"/>
        <v>17.899999999999999</v>
      </c>
      <c r="J33" s="22">
        <f>8.2+1.8</f>
        <v>10</v>
      </c>
      <c r="K33" s="22">
        <f>6.1+1.8</f>
        <v>7.8999999999999995</v>
      </c>
      <c r="L33" s="21" t="s">
        <v>52</v>
      </c>
      <c r="M33" s="20" t="s">
        <v>110</v>
      </c>
      <c r="N33" s="29" t="s">
        <v>54</v>
      </c>
      <c r="O33" s="10">
        <f>5+1</f>
        <v>6</v>
      </c>
      <c r="P33" s="19" t="s">
        <v>102</v>
      </c>
      <c r="Q33" s="19">
        <f>0+5+1</f>
        <v>6</v>
      </c>
      <c r="R33" s="10"/>
      <c r="S33" s="19"/>
      <c r="T33" s="10" t="s">
        <v>170</v>
      </c>
      <c r="U33" s="10" t="s">
        <v>58</v>
      </c>
      <c r="V33" s="24">
        <v>41925</v>
      </c>
      <c r="W33" s="10" t="s">
        <v>194</v>
      </c>
      <c r="X33" s="25" t="s">
        <v>195</v>
      </c>
      <c r="Y33" s="25" t="s">
        <v>196</v>
      </c>
      <c r="Z33" s="25" t="s">
        <v>147</v>
      </c>
      <c r="AA33" s="25" t="s">
        <v>63</v>
      </c>
    </row>
    <row r="34" ht="279.75" customHeight="1">
      <c r="A34" s="19">
        <f t="shared" si="1"/>
        <v>19</v>
      </c>
      <c r="B34" s="19">
        <v>3176</v>
      </c>
      <c r="C34" s="19">
        <v>19</v>
      </c>
      <c r="D34" s="10" t="s">
        <v>197</v>
      </c>
      <c r="E34" s="25" t="s">
        <v>198</v>
      </c>
      <c r="F34" s="25" t="s">
        <v>199</v>
      </c>
      <c r="G34" s="25" t="s">
        <v>200</v>
      </c>
      <c r="H34" s="25" t="s">
        <v>201</v>
      </c>
      <c r="I34" s="26">
        <f t="shared" si="4"/>
        <v>32</v>
      </c>
      <c r="J34" s="26">
        <v>13.6</v>
      </c>
      <c r="K34" s="26">
        <v>18.399999999999999</v>
      </c>
      <c r="L34" s="25" t="s">
        <v>52</v>
      </c>
      <c r="M34" s="19" t="s">
        <v>53</v>
      </c>
      <c r="N34" s="23" t="s">
        <v>54</v>
      </c>
      <c r="O34" s="19">
        <v>4</v>
      </c>
      <c r="P34" s="10" t="s">
        <v>102</v>
      </c>
      <c r="Q34" s="27"/>
      <c r="R34" s="19">
        <v>4</v>
      </c>
      <c r="S34" s="19"/>
      <c r="T34" s="10" t="s">
        <v>81</v>
      </c>
      <c r="U34" s="10" t="s">
        <v>58</v>
      </c>
      <c r="V34" s="24">
        <v>45566</v>
      </c>
      <c r="W34" s="10" t="s">
        <v>59</v>
      </c>
      <c r="X34" s="25" t="s">
        <v>60</v>
      </c>
      <c r="Y34" s="25" t="s">
        <v>61</v>
      </c>
      <c r="Z34" s="25" t="s">
        <v>82</v>
      </c>
      <c r="AA34" s="25" t="s">
        <v>63</v>
      </c>
    </row>
    <row r="35" ht="270" customHeight="1">
      <c r="A35" s="19">
        <f t="shared" si="1"/>
        <v>20</v>
      </c>
      <c r="B35" s="19">
        <v>2459</v>
      </c>
      <c r="C35" s="19" t="s">
        <v>202</v>
      </c>
      <c r="D35" s="10" t="s">
        <v>203</v>
      </c>
      <c r="E35" s="25" t="s">
        <v>204</v>
      </c>
      <c r="F35" s="25" t="s">
        <v>205</v>
      </c>
      <c r="G35" s="25" t="s">
        <v>206</v>
      </c>
      <c r="H35" s="25" t="s">
        <v>207</v>
      </c>
      <c r="I35" s="26">
        <f t="shared" si="4"/>
        <v>31.600000000000001</v>
      </c>
      <c r="J35" s="26">
        <v>16.100000000000001</v>
      </c>
      <c r="K35" s="26">
        <f>15.5</f>
        <v>15.5</v>
      </c>
      <c r="L35" s="25" t="s">
        <v>52</v>
      </c>
      <c r="M35" s="19" t="s">
        <v>110</v>
      </c>
      <c r="N35" s="23" t="s">
        <v>54</v>
      </c>
      <c r="O35" s="10" t="s">
        <v>208</v>
      </c>
      <c r="P35" s="10" t="s">
        <v>89</v>
      </c>
      <c r="Q35" s="19">
        <f>0+10+2-2+3+1-2</f>
        <v>12</v>
      </c>
      <c r="R35" s="19"/>
      <c r="S35" s="19"/>
      <c r="T35" s="10" t="s">
        <v>170</v>
      </c>
      <c r="U35" s="10" t="s">
        <v>58</v>
      </c>
      <c r="V35" s="24">
        <v>40087</v>
      </c>
      <c r="W35" s="10" t="s">
        <v>145</v>
      </c>
      <c r="X35" s="25" t="s">
        <v>146</v>
      </c>
      <c r="Y35" s="25" t="s">
        <v>209</v>
      </c>
      <c r="Z35" s="25" t="s">
        <v>174</v>
      </c>
      <c r="AA35" s="25" t="s">
        <v>63</v>
      </c>
    </row>
    <row r="36" ht="133.5" customHeight="1">
      <c r="A36" s="19">
        <f t="shared" si="1"/>
        <v>21</v>
      </c>
      <c r="B36" s="19">
        <v>2685</v>
      </c>
      <c r="C36" s="19" t="s">
        <v>210</v>
      </c>
      <c r="D36" s="10" t="s">
        <v>211</v>
      </c>
      <c r="E36" s="25" t="s">
        <v>212</v>
      </c>
      <c r="F36" s="25" t="s">
        <v>213</v>
      </c>
      <c r="G36" s="25" t="s">
        <v>214</v>
      </c>
      <c r="H36" s="25" t="s">
        <v>215</v>
      </c>
      <c r="I36" s="26">
        <f t="shared" si="4"/>
        <v>11.1</v>
      </c>
      <c r="J36" s="26">
        <v>5.5</v>
      </c>
      <c r="K36" s="26">
        <v>5.5999999999999996</v>
      </c>
      <c r="L36" s="25" t="s">
        <v>52</v>
      </c>
      <c r="M36" s="19" t="s">
        <v>110</v>
      </c>
      <c r="N36" s="23" t="s">
        <v>54</v>
      </c>
      <c r="O36" s="10">
        <f>9-1+1</f>
        <v>9</v>
      </c>
      <c r="P36" s="10" t="s">
        <v>102</v>
      </c>
      <c r="Q36" s="19">
        <f>0+9-1+1</f>
        <v>9</v>
      </c>
      <c r="R36" s="19"/>
      <c r="S36" s="19"/>
      <c r="T36" s="10" t="s">
        <v>111</v>
      </c>
      <c r="U36" s="10" t="s">
        <v>58</v>
      </c>
      <c r="V36" s="24">
        <v>40695</v>
      </c>
      <c r="W36" s="10" t="s">
        <v>145</v>
      </c>
      <c r="X36" s="25" t="s">
        <v>146</v>
      </c>
      <c r="Y36" s="25" t="s">
        <v>216</v>
      </c>
      <c r="Z36" s="25" t="s">
        <v>147</v>
      </c>
      <c r="AA36" s="25" t="s">
        <v>63</v>
      </c>
    </row>
    <row r="37" ht="145.19999999999999">
      <c r="A37" s="19">
        <f t="shared" si="1"/>
        <v>22</v>
      </c>
      <c r="B37" s="19">
        <v>672</v>
      </c>
      <c r="C37" s="19" t="s">
        <v>217</v>
      </c>
      <c r="D37" s="10" t="s">
        <v>58</v>
      </c>
      <c r="E37" s="25" t="s">
        <v>58</v>
      </c>
      <c r="F37" s="25" t="s">
        <v>58</v>
      </c>
      <c r="G37" s="25" t="s">
        <v>58</v>
      </c>
      <c r="H37" s="25" t="s">
        <v>58</v>
      </c>
      <c r="I37" s="25"/>
      <c r="J37" s="25"/>
      <c r="K37" s="25"/>
      <c r="L37" s="25" t="s">
        <v>58</v>
      </c>
      <c r="M37" s="25" t="s">
        <v>58</v>
      </c>
      <c r="N37" s="25" t="s">
        <v>58</v>
      </c>
      <c r="O37" s="25" t="s">
        <v>58</v>
      </c>
      <c r="P37" s="25" t="s">
        <v>58</v>
      </c>
      <c r="Q37" s="25"/>
      <c r="R37" s="25"/>
      <c r="S37" s="25"/>
      <c r="T37" s="25" t="s">
        <v>58</v>
      </c>
      <c r="U37" s="25" t="s">
        <v>58</v>
      </c>
      <c r="V37" s="25" t="s">
        <v>58</v>
      </c>
      <c r="W37" s="25" t="s">
        <v>58</v>
      </c>
      <c r="X37" s="25" t="s">
        <v>58</v>
      </c>
      <c r="Y37" s="25" t="s">
        <v>58</v>
      </c>
      <c r="Z37" s="10" t="s">
        <v>218</v>
      </c>
      <c r="AA37" s="25" t="s">
        <v>63</v>
      </c>
    </row>
    <row r="38" ht="97.5" customHeight="1">
      <c r="A38" s="20">
        <f t="shared" si="1"/>
        <v>23</v>
      </c>
      <c r="B38" s="20">
        <v>676</v>
      </c>
      <c r="C38" s="20">
        <v>22</v>
      </c>
      <c r="D38" s="7" t="s">
        <v>219</v>
      </c>
      <c r="E38" s="21" t="s">
        <v>220</v>
      </c>
      <c r="F38" s="21" t="s">
        <v>221</v>
      </c>
      <c r="G38" s="21" t="s">
        <v>222</v>
      </c>
      <c r="H38" s="21" t="s">
        <v>223</v>
      </c>
      <c r="I38" s="22">
        <f t="shared" si="4"/>
        <v>15</v>
      </c>
      <c r="J38" s="22">
        <v>7.5</v>
      </c>
      <c r="K38" s="22">
        <v>7.5</v>
      </c>
      <c r="L38" s="21" t="s">
        <v>52</v>
      </c>
      <c r="M38" s="19" t="s">
        <v>53</v>
      </c>
      <c r="N38" s="23" t="s">
        <v>54</v>
      </c>
      <c r="O38" s="10">
        <v>6</v>
      </c>
      <c r="P38" s="10" t="s">
        <v>102</v>
      </c>
      <c r="Q38" s="27"/>
      <c r="R38" s="19">
        <v>6</v>
      </c>
      <c r="S38" s="19"/>
      <c r="T38" s="10" t="s">
        <v>81</v>
      </c>
      <c r="U38" s="10" t="s">
        <v>58</v>
      </c>
      <c r="V38" s="24">
        <v>45566</v>
      </c>
      <c r="W38" s="10" t="s">
        <v>59</v>
      </c>
      <c r="X38" s="25" t="s">
        <v>60</v>
      </c>
      <c r="Y38" s="25" t="s">
        <v>61</v>
      </c>
      <c r="Z38" s="25" t="s">
        <v>82</v>
      </c>
      <c r="AA38" s="25" t="s">
        <v>224</v>
      </c>
    </row>
    <row r="39" ht="238.5" customHeight="1">
      <c r="A39" s="19">
        <f t="shared" si="1"/>
        <v>24</v>
      </c>
      <c r="B39" s="19">
        <v>677</v>
      </c>
      <c r="C39" s="19">
        <v>23</v>
      </c>
      <c r="D39" s="10" t="s">
        <v>225</v>
      </c>
      <c r="E39" s="25" t="s">
        <v>226</v>
      </c>
      <c r="F39" s="25" t="s">
        <v>227</v>
      </c>
      <c r="G39" s="25" t="s">
        <v>228</v>
      </c>
      <c r="H39" s="25" t="s">
        <v>229</v>
      </c>
      <c r="I39" s="26">
        <f t="shared" si="4"/>
        <v>47.600000000000001</v>
      </c>
      <c r="J39" s="26">
        <v>22.5</v>
      </c>
      <c r="K39" s="26">
        <v>25.100000000000001</v>
      </c>
      <c r="L39" s="25" t="s">
        <v>52</v>
      </c>
      <c r="M39" s="19" t="s">
        <v>53</v>
      </c>
      <c r="N39" s="23" t="s">
        <v>54</v>
      </c>
      <c r="O39" s="10" t="s">
        <v>230</v>
      </c>
      <c r="P39" s="10" t="s">
        <v>56</v>
      </c>
      <c r="Q39" s="19"/>
      <c r="R39" s="19">
        <v>3</v>
      </c>
      <c r="S39" s="19"/>
      <c r="T39" s="10" t="s">
        <v>57</v>
      </c>
      <c r="U39" s="10" t="s">
        <v>58</v>
      </c>
      <c r="V39" s="24">
        <v>44562</v>
      </c>
      <c r="W39" s="10" t="s">
        <v>59</v>
      </c>
      <c r="X39" s="25" t="s">
        <v>60</v>
      </c>
      <c r="Y39" s="25" t="s">
        <v>61</v>
      </c>
      <c r="Z39" s="25" t="s">
        <v>62</v>
      </c>
      <c r="AA39" s="25" t="s">
        <v>224</v>
      </c>
    </row>
    <row r="40" ht="232.5" customHeight="1">
      <c r="A40" s="20">
        <f t="shared" si="1"/>
        <v>25</v>
      </c>
      <c r="B40" s="20">
        <v>690</v>
      </c>
      <c r="C40" s="20">
        <v>26</v>
      </c>
      <c r="D40" s="7" t="s">
        <v>231</v>
      </c>
      <c r="E40" s="21" t="s">
        <v>232</v>
      </c>
      <c r="F40" s="21" t="s">
        <v>233</v>
      </c>
      <c r="G40" s="21" t="s">
        <v>234</v>
      </c>
      <c r="H40" s="21" t="s">
        <v>235</v>
      </c>
      <c r="I40" s="22">
        <f t="shared" si="4"/>
        <v>45.600000000000001</v>
      </c>
      <c r="J40" s="22">
        <v>22.800000000000001</v>
      </c>
      <c r="K40" s="22">
        <v>22.800000000000001</v>
      </c>
      <c r="L40" s="21" t="s">
        <v>52</v>
      </c>
      <c r="M40" s="19" t="s">
        <v>53</v>
      </c>
      <c r="N40" s="23" t="s">
        <v>54</v>
      </c>
      <c r="O40" s="10">
        <f>8+2</f>
        <v>10</v>
      </c>
      <c r="P40" s="10" t="s">
        <v>236</v>
      </c>
      <c r="Q40" s="19"/>
      <c r="R40" s="19">
        <f>8+2</f>
        <v>10</v>
      </c>
      <c r="S40" s="19"/>
      <c r="T40" s="10" t="s">
        <v>57</v>
      </c>
      <c r="U40" s="10" t="s">
        <v>58</v>
      </c>
      <c r="V40" s="24">
        <v>44562</v>
      </c>
      <c r="W40" s="10" t="s">
        <v>59</v>
      </c>
      <c r="X40" s="25" t="s">
        <v>60</v>
      </c>
      <c r="Y40" s="25" t="s">
        <v>61</v>
      </c>
      <c r="Z40" s="25" t="s">
        <v>62</v>
      </c>
      <c r="AA40" s="25" t="s">
        <v>224</v>
      </c>
    </row>
    <row r="41" ht="108.75" customHeight="1">
      <c r="A41" s="20">
        <f t="shared" si="1"/>
        <v>26</v>
      </c>
      <c r="B41" s="20">
        <v>2702</v>
      </c>
      <c r="C41" s="20" t="s">
        <v>237</v>
      </c>
      <c r="D41" s="7" t="s">
        <v>238</v>
      </c>
      <c r="E41" s="21" t="s">
        <v>239</v>
      </c>
      <c r="F41" s="21" t="s">
        <v>240</v>
      </c>
      <c r="G41" s="21" t="s">
        <v>241</v>
      </c>
      <c r="H41" s="21" t="s">
        <v>242</v>
      </c>
      <c r="I41" s="22">
        <f>SUM(J41:K42)</f>
        <v>20.699999999999999</v>
      </c>
      <c r="J41" s="22">
        <f>9.7+0.5</f>
        <v>10.199999999999999</v>
      </c>
      <c r="K41" s="22">
        <f>10.1+0.4</f>
        <v>10.5</v>
      </c>
      <c r="L41" s="21" t="s">
        <v>52</v>
      </c>
      <c r="M41" s="20" t="s">
        <v>110</v>
      </c>
      <c r="N41" s="29" t="s">
        <v>54</v>
      </c>
      <c r="O41" s="10">
        <f t="shared" ref="O41:O42" si="5">6+1</f>
        <v>7</v>
      </c>
      <c r="P41" s="10" t="s">
        <v>75</v>
      </c>
      <c r="Q41" s="19">
        <f t="shared" ref="Q41:Q42" si="6">0+5+1+1</f>
        <v>7</v>
      </c>
      <c r="R41" s="19"/>
      <c r="S41" s="19"/>
      <c r="T41" s="10" t="s">
        <v>243</v>
      </c>
      <c r="U41" s="10" t="s">
        <v>58</v>
      </c>
      <c r="V41" s="24">
        <v>41061</v>
      </c>
      <c r="W41" s="10" t="s">
        <v>145</v>
      </c>
      <c r="X41" s="25" t="s">
        <v>146</v>
      </c>
      <c r="Y41" s="25" t="s">
        <v>244</v>
      </c>
      <c r="Z41" s="25" t="s">
        <v>245</v>
      </c>
      <c r="AA41" s="25" t="s">
        <v>63</v>
      </c>
    </row>
    <row r="42" ht="93.75" customHeight="1">
      <c r="A42" s="30"/>
      <c r="B42" s="30"/>
      <c r="C42" s="30"/>
      <c r="D42" s="18"/>
      <c r="E42" s="31"/>
      <c r="F42" s="31"/>
      <c r="G42" s="31"/>
      <c r="H42" s="31"/>
      <c r="I42" s="32"/>
      <c r="J42" s="32"/>
      <c r="K42" s="32"/>
      <c r="L42" s="31"/>
      <c r="M42" s="30"/>
      <c r="N42" s="33"/>
      <c r="O42" s="10">
        <f t="shared" si="5"/>
        <v>7</v>
      </c>
      <c r="P42" s="10" t="s">
        <v>75</v>
      </c>
      <c r="Q42" s="19">
        <f t="shared" si="6"/>
        <v>7</v>
      </c>
      <c r="R42" s="19"/>
      <c r="S42" s="19"/>
      <c r="T42" s="10" t="s">
        <v>243</v>
      </c>
      <c r="U42" s="10" t="s">
        <v>58</v>
      </c>
      <c r="V42" s="24">
        <v>41061</v>
      </c>
      <c r="W42" s="10" t="s">
        <v>154</v>
      </c>
      <c r="X42" s="25" t="s">
        <v>155</v>
      </c>
      <c r="Y42" s="25" t="s">
        <v>244</v>
      </c>
      <c r="Z42" s="25" t="s">
        <v>245</v>
      </c>
      <c r="AA42" s="25" t="s">
        <v>63</v>
      </c>
    </row>
    <row r="43" ht="178.5" customHeight="1">
      <c r="A43" s="19">
        <f>IF(C43=0,A41,A41+1)</f>
        <v>27</v>
      </c>
      <c r="B43" s="30">
        <v>3219</v>
      </c>
      <c r="C43" s="30" t="s">
        <v>246</v>
      </c>
      <c r="D43" s="18" t="s">
        <v>247</v>
      </c>
      <c r="E43" s="31" t="s">
        <v>248</v>
      </c>
      <c r="F43" s="31" t="s">
        <v>249</v>
      </c>
      <c r="G43" s="31" t="s">
        <v>250</v>
      </c>
      <c r="H43" s="31" t="s">
        <v>251</v>
      </c>
      <c r="I43" s="32">
        <f t="shared" ref="I43:I46" si="7">SUM(J43:K43)</f>
        <v>17.100000000000001</v>
      </c>
      <c r="J43" s="32">
        <f>8.9-0.2-0.5</f>
        <v>8.2000000000000011</v>
      </c>
      <c r="K43" s="32">
        <f>8.6-1+1.3</f>
        <v>8.9000000000000004</v>
      </c>
      <c r="L43" s="31" t="s">
        <v>52</v>
      </c>
      <c r="M43" s="30" t="s">
        <v>110</v>
      </c>
      <c r="N43" s="33" t="s">
        <v>54</v>
      </c>
      <c r="O43" s="10">
        <f>4+1+1+2</f>
        <v>8</v>
      </c>
      <c r="P43" s="10" t="s">
        <v>102</v>
      </c>
      <c r="Q43" s="19">
        <f>0+4+1+1+2</f>
        <v>8</v>
      </c>
      <c r="R43" s="19"/>
      <c r="S43" s="27"/>
      <c r="T43" s="10" t="s">
        <v>252</v>
      </c>
      <c r="U43" s="10" t="s">
        <v>58</v>
      </c>
      <c r="V43" s="24">
        <v>44805</v>
      </c>
      <c r="W43" s="10" t="s">
        <v>145</v>
      </c>
      <c r="X43" s="25" t="s">
        <v>146</v>
      </c>
      <c r="Y43" s="25" t="s">
        <v>253</v>
      </c>
      <c r="Z43" s="25" t="s">
        <v>245</v>
      </c>
      <c r="AA43" s="25" t="s">
        <v>63</v>
      </c>
    </row>
    <row r="44" ht="105" customHeight="1">
      <c r="A44" s="19">
        <f t="shared" ref="A44:A46" si="8">IF(C44=0,A43,A43+1)</f>
        <v>28</v>
      </c>
      <c r="B44" s="19">
        <v>2295</v>
      </c>
      <c r="C44" s="19" t="s">
        <v>254</v>
      </c>
      <c r="D44" s="10" t="s">
        <v>255</v>
      </c>
      <c r="E44" s="25" t="s">
        <v>256</v>
      </c>
      <c r="F44" s="25" t="s">
        <v>257</v>
      </c>
      <c r="G44" s="25" t="s">
        <v>258</v>
      </c>
      <c r="H44" s="25" t="s">
        <v>259</v>
      </c>
      <c r="I44" s="26">
        <f t="shared" si="7"/>
        <v>13.600000000000001</v>
      </c>
      <c r="J44" s="26">
        <f>6.4+3.1-2.6</f>
        <v>6.9000000000000004</v>
      </c>
      <c r="K44" s="26">
        <f>6.2+3.1-2.6</f>
        <v>6.7000000000000011</v>
      </c>
      <c r="L44" s="25" t="s">
        <v>52</v>
      </c>
      <c r="M44" s="19" t="s">
        <v>110</v>
      </c>
      <c r="N44" s="23" t="s">
        <v>54</v>
      </c>
      <c r="O44" s="19">
        <f>SUM(Q44:S44)</f>
        <v>1</v>
      </c>
      <c r="P44" s="19" t="s">
        <v>102</v>
      </c>
      <c r="Q44" s="19"/>
      <c r="R44" s="19">
        <f>2+1-2</f>
        <v>1</v>
      </c>
      <c r="S44" s="19"/>
      <c r="T44" s="19" t="s">
        <v>111</v>
      </c>
      <c r="U44" s="10" t="s">
        <v>58</v>
      </c>
      <c r="V44" s="24">
        <v>39500</v>
      </c>
      <c r="W44" s="10" t="s">
        <v>112</v>
      </c>
      <c r="X44" s="25" t="s">
        <v>113</v>
      </c>
      <c r="Y44" s="25" t="s">
        <v>114</v>
      </c>
      <c r="Z44" s="25" t="s">
        <v>260</v>
      </c>
      <c r="AA44" s="25" t="s">
        <v>224</v>
      </c>
    </row>
    <row r="45" ht="169.5" customHeight="1">
      <c r="A45" s="19">
        <f t="shared" si="8"/>
        <v>29</v>
      </c>
      <c r="B45" s="19">
        <v>3387</v>
      </c>
      <c r="C45" s="19" t="s">
        <v>261</v>
      </c>
      <c r="D45" s="10" t="s">
        <v>262</v>
      </c>
      <c r="E45" s="25" t="s">
        <v>263</v>
      </c>
      <c r="F45" s="25" t="s">
        <v>264</v>
      </c>
      <c r="G45" s="25" t="s">
        <v>265</v>
      </c>
      <c r="H45" s="25" t="s">
        <v>266</v>
      </c>
      <c r="I45" s="25">
        <f t="shared" si="7"/>
        <v>30.800000000000001</v>
      </c>
      <c r="J45" s="25">
        <v>15.5</v>
      </c>
      <c r="K45" s="25">
        <v>15.300000000000001</v>
      </c>
      <c r="L45" s="25" t="s">
        <v>52</v>
      </c>
      <c r="M45" s="25" t="s">
        <v>110</v>
      </c>
      <c r="N45" s="25" t="s">
        <v>54</v>
      </c>
      <c r="O45" s="25">
        <f>2-1</f>
        <v>1</v>
      </c>
      <c r="P45" s="25" t="s">
        <v>102</v>
      </c>
      <c r="Q45" s="25"/>
      <c r="R45" s="34"/>
      <c r="S45" s="25">
        <f>2-1</f>
        <v>1</v>
      </c>
      <c r="T45" s="10" t="s">
        <v>267</v>
      </c>
      <c r="U45" s="10" t="s">
        <v>58</v>
      </c>
      <c r="V45" s="24">
        <v>45211</v>
      </c>
      <c r="W45" s="10" t="s">
        <v>59</v>
      </c>
      <c r="X45" s="25" t="s">
        <v>60</v>
      </c>
      <c r="Y45" s="25" t="s">
        <v>268</v>
      </c>
      <c r="Z45" s="25" t="s">
        <v>269</v>
      </c>
      <c r="AA45" s="25" t="s">
        <v>224</v>
      </c>
    </row>
    <row r="46" ht="237" customHeight="1">
      <c r="A46" s="19">
        <f t="shared" si="8"/>
        <v>30</v>
      </c>
      <c r="B46" s="19">
        <v>2885</v>
      </c>
      <c r="C46" s="19" t="s">
        <v>270</v>
      </c>
      <c r="D46" s="10" t="s">
        <v>271</v>
      </c>
      <c r="E46" s="25" t="s">
        <v>272</v>
      </c>
      <c r="F46" s="25" t="s">
        <v>273</v>
      </c>
      <c r="G46" s="25" t="s">
        <v>274</v>
      </c>
      <c r="H46" s="25" t="s">
        <v>275</v>
      </c>
      <c r="I46" s="26">
        <f t="shared" si="7"/>
        <v>22.100000000000001</v>
      </c>
      <c r="J46" s="26">
        <v>11.300000000000001</v>
      </c>
      <c r="K46" s="26">
        <v>10.800000000000001</v>
      </c>
      <c r="L46" s="25" t="s">
        <v>52</v>
      </c>
      <c r="M46" s="19" t="s">
        <v>110</v>
      </c>
      <c r="N46" s="23" t="s">
        <v>54</v>
      </c>
      <c r="O46" s="10" t="s">
        <v>276</v>
      </c>
      <c r="P46" s="10" t="s">
        <v>89</v>
      </c>
      <c r="Q46" s="19">
        <f>0+2+1+8+1+2-2+1+1+2</f>
        <v>16</v>
      </c>
      <c r="R46" s="19"/>
      <c r="S46" s="19"/>
      <c r="T46" s="10" t="s">
        <v>243</v>
      </c>
      <c r="U46" s="10" t="s">
        <v>58</v>
      </c>
      <c r="V46" s="24">
        <v>41671</v>
      </c>
      <c r="W46" s="10" t="s">
        <v>194</v>
      </c>
      <c r="X46" s="25" t="s">
        <v>195</v>
      </c>
      <c r="Y46" s="25" t="s">
        <v>277</v>
      </c>
      <c r="Z46" s="25" t="s">
        <v>269</v>
      </c>
      <c r="AA46" s="25" t="s">
        <v>63</v>
      </c>
    </row>
    <row r="47" hidden="1">
      <c r="D47" s="35"/>
      <c r="I47" s="36">
        <f>SUM(I15:I46)</f>
        <v>586.60000000000014</v>
      </c>
      <c r="J47" s="36">
        <f>SUM(J15:J46)</f>
        <v>295</v>
      </c>
      <c r="K47" s="36">
        <f>SUM(K15:K46)</f>
        <v>291.60000000000002</v>
      </c>
      <c r="P47" s="1">
        <f>SUM(Q47:S47)</f>
        <v>198</v>
      </c>
      <c r="Q47" s="1">
        <f>SUM(Q15:Q46)</f>
        <v>89</v>
      </c>
      <c r="R47" s="1">
        <f>SUM(R15:R46)</f>
        <v>102</v>
      </c>
      <c r="S47" s="1">
        <f>SUM(S15:S46)</f>
        <v>7</v>
      </c>
    </row>
    <row r="48">
      <c r="D48" s="35"/>
    </row>
    <row r="49" s="4" customFormat="1" ht="16.800000000000001">
      <c r="B49" s="37" t="s">
        <v>278</v>
      </c>
      <c r="D49" s="38"/>
      <c r="W49" s="38"/>
    </row>
    <row r="50" s="4" customFormat="1" ht="16.800000000000001">
      <c r="C50" s="4" t="s">
        <v>279</v>
      </c>
      <c r="D50" s="37" t="s">
        <v>280</v>
      </c>
      <c r="W50" s="38"/>
    </row>
    <row r="51" s="4" customFormat="1" ht="16.800000000000001">
      <c r="C51" s="39" t="s">
        <v>281</v>
      </c>
      <c r="D51" s="37" t="s">
        <v>282</v>
      </c>
      <c r="W51" s="38"/>
    </row>
    <row r="52" s="4" customFormat="1" ht="16.800000000000001">
      <c r="C52" s="39" t="s">
        <v>283</v>
      </c>
      <c r="D52" s="37" t="s">
        <v>284</v>
      </c>
      <c r="W52" s="38"/>
    </row>
    <row r="53" s="4" customFormat="1" ht="16.800000000000001">
      <c r="C53" s="39" t="s">
        <v>285</v>
      </c>
      <c r="D53" s="37" t="s">
        <v>286</v>
      </c>
      <c r="W53" s="38"/>
    </row>
    <row r="54" s="4" customFormat="1" ht="16.800000000000001">
      <c r="C54" s="39" t="s">
        <v>287</v>
      </c>
      <c r="D54" s="37" t="s">
        <v>288</v>
      </c>
      <c r="W54" s="38"/>
    </row>
    <row r="55" s="4" customFormat="1" ht="16.800000000000001">
      <c r="C55" s="39" t="s">
        <v>111</v>
      </c>
      <c r="D55" s="37" t="s">
        <v>289</v>
      </c>
      <c r="W55" s="38"/>
    </row>
    <row r="56" ht="16.800000000000001">
      <c r="C56" s="39" t="s">
        <v>290</v>
      </c>
      <c r="D56" s="37" t="s">
        <v>291</v>
      </c>
    </row>
    <row r="57" ht="16.800000000000001">
      <c r="C57" s="39" t="s">
        <v>292</v>
      </c>
      <c r="D57" s="37" t="s">
        <v>293</v>
      </c>
    </row>
    <row r="58" s="4" customFormat="1" ht="16.800000000000001">
      <c r="B58" s="37"/>
      <c r="C58" s="4" t="s">
        <v>294</v>
      </c>
      <c r="D58" s="37" t="s">
        <v>295</v>
      </c>
      <c r="W58" s="38"/>
    </row>
    <row r="59" ht="16.800000000000001">
      <c r="C59" s="4" t="s">
        <v>296</v>
      </c>
      <c r="D59" s="37" t="s">
        <v>297</v>
      </c>
    </row>
    <row r="60" ht="16.800000000000001">
      <c r="C60" s="4" t="s">
        <v>298</v>
      </c>
      <c r="D60" s="37" t="s">
        <v>299</v>
      </c>
    </row>
  </sheetData>
  <autoFilter ref="A14:AA47"/>
  <mergeCells count="51">
    <mergeCell ref="A11:A13"/>
    <mergeCell ref="B11:B13"/>
    <mergeCell ref="C11:C13"/>
    <mergeCell ref="D11:D13"/>
    <mergeCell ref="E11:F12"/>
    <mergeCell ref="G11:H12"/>
    <mergeCell ref="I11:K11"/>
    <mergeCell ref="L11:L13"/>
    <mergeCell ref="M11:M13"/>
    <mergeCell ref="N11:N13"/>
    <mergeCell ref="O11:O13"/>
    <mergeCell ref="P11:P13"/>
    <mergeCell ref="Q11:S12"/>
    <mergeCell ref="T11:T13"/>
    <mergeCell ref="U11:U13"/>
    <mergeCell ref="V11:V13"/>
    <mergeCell ref="W11:X12"/>
    <mergeCell ref="Y11:Y13"/>
    <mergeCell ref="Z11:Z13"/>
    <mergeCell ref="AA11:AA13"/>
    <mergeCell ref="I12:I13"/>
    <mergeCell ref="J12:J13"/>
    <mergeCell ref="K12:K13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</mergeCells>
  <printOptions headings="0" gridLines="0"/>
  <pageMargins left="0" right="0" top="1.1811023622047248" bottom="0.39370078740157477" header="0.31496062992125984" footer="0.19685039370078738"/>
  <pageSetup paperSize="9" scale="41" fitToWidth="1" fitToHeight="10" pageOrder="downThenOver" orientation="landscape" usePrinterDefaults="1" blackAndWhite="0" draft="0" cellComments="none" useFirstPageNumber="0" errors="displayed" horizontalDpi="600" verticalDpi="600" copies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Company>Ya Blondinko Edition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DudickayaLS</dc:creator>
  <cp:lastModifiedBy>Силуянова Антонина</cp:lastModifiedBy>
  <cp:revision>1</cp:revision>
  <dcterms:created xsi:type="dcterms:W3CDTF">2015-12-03T12:50:34Z</dcterms:created>
  <dcterms:modified xsi:type="dcterms:W3CDTF">2024-10-03T14:12:09Z</dcterms:modified>
</cp:coreProperties>
</file>